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2"/>
  </bookViews>
  <sheets>
    <sheet name="Feuil2" sheetId="1" r:id="rId1"/>
    <sheet name="Feuil3" sheetId="2" r:id="rId2"/>
    <sheet name="Feuil4" sheetId="3" r:id="rId3"/>
  </sheets>
  <definedNames/>
  <calcPr fullCalcOnLoad="1"/>
</workbook>
</file>

<file path=xl/sharedStrings.xml><?xml version="1.0" encoding="utf-8"?>
<sst xmlns="http://schemas.openxmlformats.org/spreadsheetml/2006/main" count="70" uniqueCount="51">
  <si>
    <t>Année</t>
  </si>
  <si>
    <t>Amortissements cumulés</t>
  </si>
  <si>
    <t>Besoin en Fonds de Roulement</t>
  </si>
  <si>
    <t>Produits d’exploitation</t>
  </si>
  <si>
    <t>Chargess d’exploitation</t>
  </si>
  <si>
    <t>Impots dur les bénéfices</t>
  </si>
  <si>
    <t>CF</t>
  </si>
  <si>
    <t>BFR</t>
  </si>
  <si>
    <t>VR nette d'IS</t>
  </si>
  <si>
    <t>facteur d'actualisation</t>
  </si>
  <si>
    <t>CF Global</t>
  </si>
  <si>
    <t>CF Global actualisé</t>
  </si>
  <si>
    <t>VAN</t>
  </si>
  <si>
    <t>Investissements</t>
  </si>
  <si>
    <t>Récupération BFR</t>
  </si>
  <si>
    <t>Res av amort</t>
  </si>
  <si>
    <t>Ec d'IS sur amortissement</t>
  </si>
  <si>
    <t>Chargess d’amortissement</t>
  </si>
  <si>
    <t>Res av amort coorigé par l'inflation</t>
  </si>
  <si>
    <t>CF d'exploitation corrigé par l'inflation</t>
  </si>
  <si>
    <t>BFR corrigé par l'inflation</t>
  </si>
  <si>
    <t>Récupération BFR corrigé par l'inflation</t>
  </si>
  <si>
    <t>Cout du capital corrigé par l'inflation</t>
  </si>
  <si>
    <t>Charges d’exploitation</t>
  </si>
  <si>
    <t>Corrigé GF Rattrapage 2004</t>
  </si>
  <si>
    <t>Les deux tableaux ci dessous présentent le calcul de la rentabilité du projet A sans et avec prise en compte de l'effet de l'inflation</t>
  </si>
  <si>
    <t>Puisque les deux projets ont le meme capital investi, mais sont de durée de vie différente,</t>
  </si>
  <si>
    <t xml:space="preserve"> on devra appliquer la méthode des alternatives incomplètes pour les comparer. </t>
  </si>
  <si>
    <t>Pour ce faire, on devra appliquer les méthodes basées sur l'harmonisation de leur durée de vie.</t>
  </si>
  <si>
    <t xml:space="preserve">Trois méthodes peuvent etre appliquées: la VAN infinie du projet dupliqué à l'identique, </t>
  </si>
  <si>
    <t>la méthode du PPCM des durées et la méthode de l'annuité équivalente.</t>
  </si>
  <si>
    <t>Etant donné que les 3 méthodes convergent en terme de décision, on appliquera la plus facile.</t>
  </si>
  <si>
    <t>Méthode de l'annuité equivalente : AEQ</t>
  </si>
  <si>
    <t>AEQ (A) =</t>
  </si>
  <si>
    <t>AEQ (B)</t>
  </si>
  <si>
    <t>Le projet A est meilleur parcequ'il procure l'annuité équivalente la plus élevée.</t>
  </si>
  <si>
    <t>Pour comparer les deux modes de financement, on doit analyser en terme d'effet de levier</t>
  </si>
  <si>
    <t>fiancier. Ainsi, on devra exprimer le BPA en fonction du BAII et dégager le point d'indifférence.</t>
  </si>
  <si>
    <t>Ce point d'indifférence, s'il existe, nous permettra de déterminer pour quel niveau de BAII</t>
  </si>
  <si>
    <t>il est recommandé d'utiliser tel ou tel financement.</t>
  </si>
  <si>
    <t>Equation du BAII =</t>
  </si>
  <si>
    <t>Financement par obligations :</t>
  </si>
  <si>
    <t>Financement par actions :</t>
  </si>
  <si>
    <r>
      <t xml:space="preserve">Le BPA sera le meme pour un niveau du BAII de </t>
    </r>
    <r>
      <rPr>
        <b/>
        <sz val="10"/>
        <rFont val="Arial"/>
        <family val="2"/>
      </rPr>
      <t>321 000 D.</t>
    </r>
  </si>
  <si>
    <t>Ainsi en deça d'un BAII de 321 000, le financement par action est avantageux. Au dela de ce</t>
  </si>
  <si>
    <t>niveau le financement par obligations est à recommander.</t>
  </si>
  <si>
    <r>
      <t>Question 1:</t>
    </r>
    <r>
      <rPr>
        <sz val="10"/>
        <rFont val="Arial"/>
        <family val="0"/>
      </rPr>
      <t xml:space="preserve"> 4 points</t>
    </r>
  </si>
  <si>
    <r>
      <t xml:space="preserve"> </t>
    </r>
    <r>
      <rPr>
        <b/>
        <sz val="10"/>
        <rFont val="Arial"/>
        <family val="2"/>
      </rPr>
      <t>Question 2 : 1 point</t>
    </r>
  </si>
  <si>
    <t>Question 3 : 2 points</t>
  </si>
  <si>
    <t>Tableau 1: Calcul de la VAN sans inflation (en MD)</t>
  </si>
  <si>
    <t>Tableau 2: Calcul de la VAN avec inflation (en MD)</t>
  </si>
</sst>
</file>

<file path=xl/styles.xml><?xml version="1.0" encoding="utf-8"?>
<styleSheet xmlns="http://schemas.openxmlformats.org/spreadsheetml/2006/main">
  <numFmts count="1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"/>
    <numFmt numFmtId="165" formatCode="0.0000"/>
    <numFmt numFmtId="166" formatCode="0.000"/>
    <numFmt numFmtId="167" formatCode="0.0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2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8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1" fillId="0" borderId="2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C29" sqref="C29"/>
    </sheetView>
  </sheetViews>
  <sheetFormatPr defaultColWidth="11.421875" defaultRowHeight="12.75"/>
  <cols>
    <col min="1" max="1" width="29.7109375" style="0" customWidth="1"/>
  </cols>
  <sheetData>
    <row r="1" ht="12.75">
      <c r="B1" s="1" t="s">
        <v>24</v>
      </c>
    </row>
    <row r="2" ht="12.75">
      <c r="A2" s="1" t="s">
        <v>46</v>
      </c>
    </row>
    <row r="3" ht="12.75">
      <c r="A3" s="2" t="s">
        <v>25</v>
      </c>
    </row>
    <row r="4" ht="13.5" thickBot="1">
      <c r="B4" s="1" t="s">
        <v>49</v>
      </c>
    </row>
    <row r="5" spans="1:7" ht="12.75">
      <c r="A5" s="16" t="s">
        <v>0</v>
      </c>
      <c r="B5" s="17">
        <v>0</v>
      </c>
      <c r="C5" s="18">
        <v>1</v>
      </c>
      <c r="D5" s="17">
        <v>2</v>
      </c>
      <c r="E5" s="17">
        <v>3</v>
      </c>
      <c r="F5" s="17">
        <v>4</v>
      </c>
      <c r="G5" s="19">
        <v>5</v>
      </c>
    </row>
    <row r="6" spans="1:7" ht="12.75">
      <c r="A6" s="20" t="s">
        <v>1</v>
      </c>
      <c r="B6" s="10"/>
      <c r="C6" s="4">
        <v>200</v>
      </c>
      <c r="D6" s="3">
        <v>380</v>
      </c>
      <c r="E6" s="15">
        <v>520</v>
      </c>
      <c r="F6" s="10">
        <v>630</v>
      </c>
      <c r="G6" s="21">
        <v>700</v>
      </c>
    </row>
    <row r="7" spans="1:7" ht="12.75">
      <c r="A7" s="20" t="s">
        <v>2</v>
      </c>
      <c r="B7" s="10"/>
      <c r="C7" s="4">
        <v>50</v>
      </c>
      <c r="D7" s="3">
        <v>108</v>
      </c>
      <c r="E7" s="10">
        <v>240</v>
      </c>
      <c r="F7" s="10">
        <v>334</v>
      </c>
      <c r="G7" s="21">
        <v>240</v>
      </c>
    </row>
    <row r="8" spans="1:7" ht="12.75">
      <c r="A8" s="20" t="s">
        <v>3</v>
      </c>
      <c r="B8" s="10"/>
      <c r="C8" s="4">
        <v>160</v>
      </c>
      <c r="D8" s="3">
        <v>440</v>
      </c>
      <c r="E8" s="13">
        <v>1760</v>
      </c>
      <c r="F8" s="13">
        <v>2280</v>
      </c>
      <c r="G8" s="22">
        <v>1620</v>
      </c>
    </row>
    <row r="9" spans="1:7" ht="12.75">
      <c r="A9" s="20" t="s">
        <v>4</v>
      </c>
      <c r="B9" s="10"/>
      <c r="C9" s="4">
        <v>100</v>
      </c>
      <c r="D9" s="3">
        <v>210</v>
      </c>
      <c r="E9" s="13">
        <v>1020</v>
      </c>
      <c r="F9" s="13">
        <v>1460</v>
      </c>
      <c r="G9" s="22">
        <v>1040</v>
      </c>
    </row>
    <row r="10" spans="1:7" ht="12.75">
      <c r="A10" s="20" t="s">
        <v>17</v>
      </c>
      <c r="B10" s="10"/>
      <c r="C10" s="4">
        <v>200</v>
      </c>
      <c r="D10" s="3">
        <f>D6-C6</f>
        <v>180</v>
      </c>
      <c r="E10" s="10">
        <f>E6-D6</f>
        <v>140</v>
      </c>
      <c r="F10" s="10">
        <f>F6-E6</f>
        <v>110</v>
      </c>
      <c r="G10" s="21">
        <f>G6-F6</f>
        <v>70</v>
      </c>
    </row>
    <row r="11" spans="1:7" ht="12.75">
      <c r="A11" s="20"/>
      <c r="B11" s="10"/>
      <c r="C11" s="4"/>
      <c r="D11" s="3"/>
      <c r="E11" s="10"/>
      <c r="F11" s="10"/>
      <c r="G11" s="21"/>
    </row>
    <row r="12" spans="1:7" ht="12.75">
      <c r="A12" s="20"/>
      <c r="B12" s="10"/>
      <c r="C12" s="4"/>
      <c r="D12" s="3"/>
      <c r="E12" s="10"/>
      <c r="F12" s="10"/>
      <c r="G12" s="21"/>
    </row>
    <row r="13" spans="1:7" ht="12.75">
      <c r="A13" s="20"/>
      <c r="B13" s="10"/>
      <c r="C13" s="4"/>
      <c r="D13" s="3"/>
      <c r="E13" s="10"/>
      <c r="F13" s="10"/>
      <c r="G13" s="21"/>
    </row>
    <row r="14" spans="1:7" ht="12.75">
      <c r="A14" s="20" t="s">
        <v>3</v>
      </c>
      <c r="B14" s="10"/>
      <c r="C14" s="4">
        <v>160</v>
      </c>
      <c r="D14" s="3">
        <v>440</v>
      </c>
      <c r="E14" s="13">
        <v>1760</v>
      </c>
      <c r="F14" s="13">
        <v>2280</v>
      </c>
      <c r="G14" s="22">
        <v>1620</v>
      </c>
    </row>
    <row r="15" spans="1:7" ht="12.75">
      <c r="A15" s="20" t="s">
        <v>4</v>
      </c>
      <c r="B15" s="10"/>
      <c r="C15" s="4">
        <v>100</v>
      </c>
      <c r="D15" s="3">
        <v>210</v>
      </c>
      <c r="E15" s="13">
        <v>1020</v>
      </c>
      <c r="F15" s="13">
        <v>1460</v>
      </c>
      <c r="G15" s="22">
        <v>1040</v>
      </c>
    </row>
    <row r="16" spans="1:7" ht="12.75">
      <c r="A16" s="20" t="s">
        <v>15</v>
      </c>
      <c r="B16" s="10"/>
      <c r="C16" s="4">
        <f>C14-C15</f>
        <v>60</v>
      </c>
      <c r="D16" s="3">
        <f>D14-D15</f>
        <v>230</v>
      </c>
      <c r="E16" s="10">
        <f>E14-E15</f>
        <v>740</v>
      </c>
      <c r="F16" s="10">
        <f>F14-F15</f>
        <v>820</v>
      </c>
      <c r="G16" s="21">
        <f>G14-G15</f>
        <v>580</v>
      </c>
    </row>
    <row r="17" spans="1:7" ht="12.75">
      <c r="A17" s="20" t="s">
        <v>5</v>
      </c>
      <c r="B17" s="10"/>
      <c r="C17" s="4">
        <f>C16*0.35</f>
        <v>21</v>
      </c>
      <c r="D17" s="3">
        <f>D16*0.35</f>
        <v>80.5</v>
      </c>
      <c r="E17" s="10">
        <f>E16*0.35</f>
        <v>259</v>
      </c>
      <c r="F17" s="10">
        <f>F16*0.35</f>
        <v>287</v>
      </c>
      <c r="G17" s="21">
        <f>G16*0.35</f>
        <v>203</v>
      </c>
    </row>
    <row r="18" spans="1:7" ht="12.75">
      <c r="A18" s="20" t="s">
        <v>16</v>
      </c>
      <c r="B18" s="10"/>
      <c r="C18" s="4">
        <f>C10*0.35</f>
        <v>70</v>
      </c>
      <c r="D18" s="3">
        <f>D10*0.35</f>
        <v>62.99999999999999</v>
      </c>
      <c r="E18" s="10">
        <f>E10*0.35</f>
        <v>49</v>
      </c>
      <c r="F18" s="10">
        <f>F10*0.35</f>
        <v>38.5</v>
      </c>
      <c r="G18" s="21">
        <f>G10*0.35</f>
        <v>24.5</v>
      </c>
    </row>
    <row r="19" spans="1:7" ht="12.75">
      <c r="A19" s="20" t="s">
        <v>6</v>
      </c>
      <c r="B19" s="10"/>
      <c r="C19" s="4">
        <f>C16-C17+C18</f>
        <v>109</v>
      </c>
      <c r="D19" s="3">
        <f>D16-D17+D18</f>
        <v>212.5</v>
      </c>
      <c r="E19" s="10">
        <f>E16-E17+E18</f>
        <v>530</v>
      </c>
      <c r="F19" s="10">
        <f>F16-F17+F18</f>
        <v>571.5</v>
      </c>
      <c r="G19" s="21">
        <f>G16-G17+G18</f>
        <v>401.5</v>
      </c>
    </row>
    <row r="20" spans="1:7" ht="12.75">
      <c r="A20" s="20" t="s">
        <v>7</v>
      </c>
      <c r="B20" s="10">
        <v>50</v>
      </c>
      <c r="C20" s="4">
        <f>D7-C7</f>
        <v>58</v>
      </c>
      <c r="D20" s="3">
        <f>E7-D7</f>
        <v>132</v>
      </c>
      <c r="E20" s="10">
        <f>F7-E7</f>
        <v>94</v>
      </c>
      <c r="F20" s="10"/>
      <c r="G20" s="21"/>
    </row>
    <row r="21" spans="1:7" ht="12.75">
      <c r="A21" s="20" t="s">
        <v>14</v>
      </c>
      <c r="B21" s="10"/>
      <c r="C21" s="4"/>
      <c r="D21" s="3"/>
      <c r="E21" s="10"/>
      <c r="F21" s="10">
        <f>F7-G7</f>
        <v>94</v>
      </c>
      <c r="G21" s="21">
        <v>240</v>
      </c>
    </row>
    <row r="22" spans="1:7" ht="12.75">
      <c r="A22" s="20" t="s">
        <v>8</v>
      </c>
      <c r="B22" s="10"/>
      <c r="C22" s="4"/>
      <c r="D22" s="3"/>
      <c r="E22" s="10"/>
      <c r="F22" s="10"/>
      <c r="G22" s="21">
        <f>200*0.65</f>
        <v>130</v>
      </c>
    </row>
    <row r="23" spans="1:7" ht="12.75">
      <c r="A23" s="20" t="s">
        <v>10</v>
      </c>
      <c r="B23" s="10"/>
      <c r="C23" s="4">
        <f>C19-B20+C21+C22*C25</f>
        <v>59</v>
      </c>
      <c r="D23" s="3">
        <f>D19-C20+D21+D22*D25</f>
        <v>154.5</v>
      </c>
      <c r="E23" s="10">
        <f>E19-D20+E21+E22*E25</f>
        <v>398</v>
      </c>
      <c r="F23" s="10">
        <f>F19-E20+F21+F22*F25</f>
        <v>571.5</v>
      </c>
      <c r="G23" s="23">
        <f>G19-F20+G21+G22*G25</f>
        <v>722.2197719976901</v>
      </c>
    </row>
    <row r="24" spans="1:7" ht="12.75">
      <c r="A24" s="20"/>
      <c r="B24" s="10"/>
      <c r="C24" s="4"/>
      <c r="D24" s="3"/>
      <c r="E24" s="10"/>
      <c r="F24" s="10"/>
      <c r="G24" s="21"/>
    </row>
    <row r="25" spans="1:7" ht="12.75">
      <c r="A25" s="20" t="s">
        <v>9</v>
      </c>
      <c r="B25" s="10"/>
      <c r="C25" s="4">
        <f>POWER(1.1,-1)</f>
        <v>0.9090909090909091</v>
      </c>
      <c r="D25" s="3">
        <f>POWER(1.1,-2)</f>
        <v>0.8264462809917354</v>
      </c>
      <c r="E25" s="10">
        <f>POWER(1.1,-3)</f>
        <v>0.7513148009015775</v>
      </c>
      <c r="F25" s="10">
        <f>POWER(1.1,-4)</f>
        <v>0.6830134553650705</v>
      </c>
      <c r="G25" s="21">
        <f>POWER(1.1,-5)</f>
        <v>0.6209213230591549</v>
      </c>
    </row>
    <row r="26" spans="1:7" ht="12.75">
      <c r="A26" s="20" t="s">
        <v>11</v>
      </c>
      <c r="B26" s="10"/>
      <c r="C26" s="6">
        <f>C23*C25</f>
        <v>53.63636363636363</v>
      </c>
      <c r="D26" s="12">
        <f>D23*D25</f>
        <v>127.68595041322313</v>
      </c>
      <c r="E26" s="14">
        <f>E23*E25</f>
        <v>299.02329075882784</v>
      </c>
      <c r="F26" s="14">
        <f>F23*F25</f>
        <v>390.3421897411378</v>
      </c>
      <c r="G26" s="23">
        <f>G23*G25</f>
        <v>448.441656368287</v>
      </c>
    </row>
    <row r="27" spans="1:7" ht="12.75">
      <c r="A27" s="20"/>
      <c r="B27" s="10"/>
      <c r="C27" s="4"/>
      <c r="D27" s="3"/>
      <c r="E27" s="10"/>
      <c r="F27" s="10"/>
      <c r="G27" s="21"/>
    </row>
    <row r="28" spans="1:7" ht="12.75">
      <c r="A28" s="39" t="s">
        <v>13</v>
      </c>
      <c r="B28" s="47">
        <f>1200+B20</f>
        <v>1250</v>
      </c>
      <c r="C28" s="40"/>
      <c r="D28" s="39"/>
      <c r="E28" s="40"/>
      <c r="F28" s="40"/>
      <c r="G28" s="41"/>
    </row>
    <row r="29" spans="1:7" ht="12.75">
      <c r="A29" s="3" t="s">
        <v>12</v>
      </c>
      <c r="B29" s="10"/>
      <c r="C29" s="8">
        <f>SUM(C26:G26)-B28</f>
        <v>69.12945091783922</v>
      </c>
      <c r="D29" s="3"/>
      <c r="E29" s="4"/>
      <c r="F29" s="4"/>
      <c r="G29" s="42"/>
    </row>
    <row r="30" spans="1:7" ht="12.75">
      <c r="A30" s="43"/>
      <c r="B30" s="45"/>
      <c r="C30" s="44"/>
      <c r="D30" s="43"/>
      <c r="E30" s="44"/>
      <c r="F30" s="44"/>
      <c r="G30" s="4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F8" sqref="F8"/>
    </sheetView>
  </sheetViews>
  <sheetFormatPr defaultColWidth="11.421875" defaultRowHeight="12.75"/>
  <cols>
    <col min="1" max="1" width="36.7109375" style="0" customWidth="1"/>
  </cols>
  <sheetData>
    <row r="1" ht="13.5" thickBot="1">
      <c r="B1" s="1" t="s">
        <v>50</v>
      </c>
    </row>
    <row r="2" spans="1:7" ht="12.75">
      <c r="A2" s="24" t="s">
        <v>0</v>
      </c>
      <c r="B2" s="31">
        <v>0</v>
      </c>
      <c r="C2" s="32">
        <v>1</v>
      </c>
      <c r="D2" s="25">
        <v>2</v>
      </c>
      <c r="E2" s="32">
        <v>3</v>
      </c>
      <c r="F2" s="25">
        <v>4</v>
      </c>
      <c r="G2" s="33">
        <v>5</v>
      </c>
    </row>
    <row r="3" spans="1:7" ht="12.75">
      <c r="A3" s="20" t="s">
        <v>1</v>
      </c>
      <c r="B3" s="3"/>
      <c r="C3" s="10">
        <v>200</v>
      </c>
      <c r="D3" s="4">
        <v>380</v>
      </c>
      <c r="E3" s="10">
        <v>520</v>
      </c>
      <c r="F3" s="4">
        <v>630</v>
      </c>
      <c r="G3" s="34">
        <v>700</v>
      </c>
    </row>
    <row r="4" spans="1:7" ht="12.75">
      <c r="A4" s="20" t="s">
        <v>2</v>
      </c>
      <c r="B4" s="3"/>
      <c r="C4" s="10">
        <v>50</v>
      </c>
      <c r="D4" s="4">
        <v>108</v>
      </c>
      <c r="E4" s="10">
        <v>240</v>
      </c>
      <c r="F4" s="4">
        <v>334</v>
      </c>
      <c r="G4" s="34">
        <v>240</v>
      </c>
    </row>
    <row r="5" spans="1:7" ht="12.75">
      <c r="A5" s="20" t="s">
        <v>3</v>
      </c>
      <c r="B5" s="3"/>
      <c r="C5" s="10">
        <v>160</v>
      </c>
      <c r="D5" s="4">
        <v>440</v>
      </c>
      <c r="E5" s="13">
        <v>1760</v>
      </c>
      <c r="F5" s="5">
        <v>2280</v>
      </c>
      <c r="G5" s="35">
        <v>1620</v>
      </c>
    </row>
    <row r="6" spans="1:7" ht="12.75">
      <c r="A6" s="20" t="s">
        <v>23</v>
      </c>
      <c r="B6" s="3"/>
      <c r="C6" s="10">
        <v>100</v>
      </c>
      <c r="D6" s="4">
        <v>210</v>
      </c>
      <c r="E6" s="13">
        <v>1020</v>
      </c>
      <c r="F6" s="5">
        <v>1460</v>
      </c>
      <c r="G6" s="35">
        <v>1040</v>
      </c>
    </row>
    <row r="7" spans="1:7" ht="12.75">
      <c r="A7" s="20" t="s">
        <v>17</v>
      </c>
      <c r="B7" s="3"/>
      <c r="C7" s="10">
        <v>200</v>
      </c>
      <c r="D7" s="4">
        <f>D3-C3</f>
        <v>180</v>
      </c>
      <c r="E7" s="10">
        <f>E3-D3</f>
        <v>140</v>
      </c>
      <c r="F7" s="4">
        <f>F3-E3</f>
        <v>110</v>
      </c>
      <c r="G7" s="34">
        <f>G3-F3</f>
        <v>70</v>
      </c>
    </row>
    <row r="8" spans="1:7" ht="12.75">
      <c r="A8" s="26" t="s">
        <v>20</v>
      </c>
      <c r="B8" s="9"/>
      <c r="C8" s="11">
        <f>C4*POWER(1.05,1)</f>
        <v>52.5</v>
      </c>
      <c r="D8" s="7">
        <f>D4*POWER(1.05,2)</f>
        <v>119.07000000000001</v>
      </c>
      <c r="E8" s="11">
        <f>E4*POWER(1.05,3)</f>
        <v>277.83000000000004</v>
      </c>
      <c r="F8" s="27">
        <f>F4*POWER(1.05,4)</f>
        <v>405.9790875</v>
      </c>
      <c r="G8" s="36">
        <f>G4*POWER(1.05,5)</f>
        <v>306.30757500000004</v>
      </c>
    </row>
    <row r="9" spans="1:7" ht="12.75">
      <c r="A9" s="20"/>
      <c r="B9" s="3"/>
      <c r="C9" s="10"/>
      <c r="D9" s="4"/>
      <c r="E9" s="10"/>
      <c r="F9" s="4"/>
      <c r="G9" s="34"/>
    </row>
    <row r="10" spans="1:7" ht="12.75">
      <c r="A10" s="20"/>
      <c r="B10" s="3"/>
      <c r="C10" s="10"/>
      <c r="D10" s="4"/>
      <c r="E10" s="10"/>
      <c r="F10" s="4"/>
      <c r="G10" s="34"/>
    </row>
    <row r="11" spans="1:7" ht="12.75">
      <c r="A11" s="20" t="s">
        <v>3</v>
      </c>
      <c r="B11" s="3"/>
      <c r="C11" s="10">
        <v>160</v>
      </c>
      <c r="D11" s="4">
        <v>440</v>
      </c>
      <c r="E11" s="13">
        <v>1760</v>
      </c>
      <c r="F11" s="5">
        <v>2280</v>
      </c>
      <c r="G11" s="35">
        <v>1620</v>
      </c>
    </row>
    <row r="12" spans="1:7" ht="12.75">
      <c r="A12" s="20" t="s">
        <v>4</v>
      </c>
      <c r="B12" s="3"/>
      <c r="C12" s="10">
        <v>100</v>
      </c>
      <c r="D12" s="4">
        <v>210</v>
      </c>
      <c r="E12" s="13">
        <v>1020</v>
      </c>
      <c r="F12" s="5">
        <v>1460</v>
      </c>
      <c r="G12" s="35">
        <v>1040</v>
      </c>
    </row>
    <row r="13" spans="1:7" ht="12.75">
      <c r="A13" s="20" t="s">
        <v>15</v>
      </c>
      <c r="B13" s="3"/>
      <c r="C13" s="10">
        <f>C11-C12</f>
        <v>60</v>
      </c>
      <c r="D13" s="4">
        <f>D11-D12</f>
        <v>230</v>
      </c>
      <c r="E13" s="10">
        <f>E11-E12</f>
        <v>740</v>
      </c>
      <c r="F13" s="4">
        <f>F11-F12</f>
        <v>820</v>
      </c>
      <c r="G13" s="34">
        <f>G11-G12</f>
        <v>580</v>
      </c>
    </row>
    <row r="14" spans="1:7" ht="12.75">
      <c r="A14" s="20" t="s">
        <v>18</v>
      </c>
      <c r="B14" s="3"/>
      <c r="C14" s="10">
        <f>C13*POWER(1.05,1)</f>
        <v>63</v>
      </c>
      <c r="D14" s="6">
        <f>D13*POWER(1.05,2)</f>
        <v>253.57500000000002</v>
      </c>
      <c r="E14" s="14">
        <f>E13*POWER(1.05,3)</f>
        <v>856.6425</v>
      </c>
      <c r="F14" s="6">
        <f>F13*POWER(1.05,4)</f>
        <v>996.7151250000001</v>
      </c>
      <c r="G14" s="37">
        <f>G13*POWER(1.05,5)</f>
        <v>740.24330625</v>
      </c>
    </row>
    <row r="15" spans="1:7" ht="12.75">
      <c r="A15" s="20" t="s">
        <v>5</v>
      </c>
      <c r="B15" s="3"/>
      <c r="C15" s="10">
        <f>C14*0.35</f>
        <v>22.049999999999997</v>
      </c>
      <c r="D15" s="6">
        <f>D14*0.35</f>
        <v>88.75125</v>
      </c>
      <c r="E15" s="14">
        <f>E14*0.35</f>
        <v>299.824875</v>
      </c>
      <c r="F15" s="6">
        <f>F14*0.35</f>
        <v>348.85029375</v>
      </c>
      <c r="G15" s="37">
        <f>G14*0.35</f>
        <v>259.0851571875</v>
      </c>
    </row>
    <row r="16" spans="1:7" ht="12.75">
      <c r="A16" s="20" t="s">
        <v>16</v>
      </c>
      <c r="B16" s="3"/>
      <c r="C16" s="10">
        <f>C7*0.35</f>
        <v>70</v>
      </c>
      <c r="D16" s="4">
        <f>D7*0.35</f>
        <v>62.99999999999999</v>
      </c>
      <c r="E16" s="10">
        <f>E7*0.35</f>
        <v>49</v>
      </c>
      <c r="F16" s="4">
        <f>F7*0.35</f>
        <v>38.5</v>
      </c>
      <c r="G16" s="34">
        <f>G7*0.35</f>
        <v>24.5</v>
      </c>
    </row>
    <row r="17" spans="1:7" ht="12.75">
      <c r="A17" s="26" t="s">
        <v>19</v>
      </c>
      <c r="B17" s="9"/>
      <c r="C17" s="11">
        <f>C14-C15+C16</f>
        <v>110.95</v>
      </c>
      <c r="D17" s="27">
        <f>D14-D15+D16</f>
        <v>227.82375000000002</v>
      </c>
      <c r="E17" s="29">
        <f>E14-E15+E16</f>
        <v>605.817625</v>
      </c>
      <c r="F17" s="27">
        <f>F14-F15+F16</f>
        <v>686.3648312500001</v>
      </c>
      <c r="G17" s="36">
        <f>G14-G15+G16</f>
        <v>505.65814906250006</v>
      </c>
    </row>
    <row r="18" spans="1:7" ht="12.75">
      <c r="A18" s="26" t="s">
        <v>20</v>
      </c>
      <c r="B18" s="9">
        <f>POWER(1.05,1)*C4</f>
        <v>52.5</v>
      </c>
      <c r="C18" s="29">
        <f>D8-C8</f>
        <v>66.57000000000001</v>
      </c>
      <c r="D18" s="27">
        <f>E8-D8</f>
        <v>158.76000000000005</v>
      </c>
      <c r="E18" s="29">
        <f>F8-E8</f>
        <v>128.14908749999995</v>
      </c>
      <c r="F18" s="7"/>
      <c r="G18" s="38"/>
    </row>
    <row r="19" spans="1:7" ht="12.75">
      <c r="A19" s="26" t="s">
        <v>21</v>
      </c>
      <c r="B19" s="9"/>
      <c r="C19" s="11"/>
      <c r="D19" s="7"/>
      <c r="E19" s="11"/>
      <c r="F19" s="27">
        <f>F8-G8</f>
        <v>99.67151249999995</v>
      </c>
      <c r="G19" s="36">
        <f>G4*POWER(1.05,5)</f>
        <v>306.30757500000004</v>
      </c>
    </row>
    <row r="20" spans="1:7" ht="12.75">
      <c r="A20" s="20" t="s">
        <v>8</v>
      </c>
      <c r="B20" s="3"/>
      <c r="C20" s="10"/>
      <c r="D20" s="4"/>
      <c r="E20" s="10"/>
      <c r="F20" s="4"/>
      <c r="G20" s="34">
        <f>200*0.65</f>
        <v>130</v>
      </c>
    </row>
    <row r="21" spans="1:7" ht="12.75">
      <c r="A21" s="20" t="s">
        <v>10</v>
      </c>
      <c r="B21" s="3"/>
      <c r="C21" s="14">
        <f>C17-C18+C19+C20</f>
        <v>44.379999999999995</v>
      </c>
      <c r="D21" s="6">
        <f>D17-D18+D19+D20</f>
        <v>69.06374999999997</v>
      </c>
      <c r="E21" s="14">
        <f>E17-E18+E19+E20</f>
        <v>477.66853750000007</v>
      </c>
      <c r="F21" s="6">
        <f>F17-F18+F19+F20</f>
        <v>786.03634375</v>
      </c>
      <c r="G21" s="37">
        <f>G17-G18+G19+G20</f>
        <v>941.9657240625002</v>
      </c>
    </row>
    <row r="22" spans="1:7" ht="12.75">
      <c r="A22" s="20"/>
      <c r="B22" s="3"/>
      <c r="C22" s="10"/>
      <c r="D22" s="4"/>
      <c r="E22" s="10"/>
      <c r="F22" s="4"/>
      <c r="G22" s="37"/>
    </row>
    <row r="23" spans="1:7" ht="12.75">
      <c r="A23" s="26" t="s">
        <v>22</v>
      </c>
      <c r="B23" s="28">
        <f>PRODUCT(1.1,1.05)</f>
        <v>1.1550000000000002</v>
      </c>
      <c r="C23" s="30">
        <f>B23-1</f>
        <v>0.15500000000000025</v>
      </c>
      <c r="D23" s="4"/>
      <c r="E23" s="10"/>
      <c r="F23" s="4"/>
      <c r="G23" s="34"/>
    </row>
    <row r="24" spans="1:7" ht="12.75">
      <c r="A24" s="20" t="s">
        <v>9</v>
      </c>
      <c r="B24" s="3"/>
      <c r="C24" s="10">
        <f>POWER(B23,-1)</f>
        <v>0.8658008658008656</v>
      </c>
      <c r="D24" s="4">
        <f>POWER(B23,-2)</f>
        <v>0.7496111392215284</v>
      </c>
      <c r="E24" s="10">
        <f>POWER(B23,-3)</f>
        <v>0.6490139733519726</v>
      </c>
      <c r="F24" s="4">
        <f>POWER(B23,-4)</f>
        <v>0.5619168600449977</v>
      </c>
      <c r="G24" s="34">
        <f>POWER(B23,-5)</f>
        <v>0.48650810393506283</v>
      </c>
    </row>
    <row r="25" spans="1:7" ht="12.75">
      <c r="A25" s="20" t="s">
        <v>11</v>
      </c>
      <c r="B25" s="3"/>
      <c r="C25" s="14">
        <f>C21*C24</f>
        <v>38.42424242424241</v>
      </c>
      <c r="D25" s="6">
        <f>D21*D24</f>
        <v>51.77095631641081</v>
      </c>
      <c r="E25" s="14">
        <f>E21*E24</f>
        <v>310.0135554681008</v>
      </c>
      <c r="F25" s="6">
        <f>F21*F24</f>
        <v>441.6870741612505</v>
      </c>
      <c r="G25" s="37">
        <f>G21*G24</f>
        <v>458.27395838546556</v>
      </c>
    </row>
    <row r="26" spans="1:7" ht="12.75">
      <c r="A26" s="20"/>
      <c r="B26" s="3"/>
      <c r="C26" s="14"/>
      <c r="D26" s="6"/>
      <c r="E26" s="14"/>
      <c r="F26" s="6"/>
      <c r="G26" s="37"/>
    </row>
    <row r="27" spans="1:7" ht="12.75">
      <c r="A27" s="39"/>
      <c r="B27" s="39"/>
      <c r="C27" s="15"/>
      <c r="D27" s="40"/>
      <c r="E27" s="40"/>
      <c r="F27" s="40"/>
      <c r="G27" s="41"/>
    </row>
    <row r="28" spans="1:7" ht="12.75">
      <c r="A28" s="3" t="s">
        <v>13</v>
      </c>
      <c r="B28" s="9">
        <f>1200+B18</f>
        <v>1252.5</v>
      </c>
      <c r="C28" s="10"/>
      <c r="D28" s="4"/>
      <c r="E28" s="4"/>
      <c r="F28" s="4"/>
      <c r="G28" s="42"/>
    </row>
    <row r="29" spans="1:7" ht="12.75">
      <c r="A29" s="3" t="s">
        <v>12</v>
      </c>
      <c r="B29" s="3"/>
      <c r="C29" s="30">
        <f>SUM(C25:G25)-B28</f>
        <v>47.669786755469886</v>
      </c>
      <c r="D29" s="4"/>
      <c r="E29" s="4"/>
      <c r="F29" s="4"/>
      <c r="G29" s="42"/>
    </row>
    <row r="30" spans="1:7" ht="12.75">
      <c r="A30" s="43"/>
      <c r="B30" s="45"/>
      <c r="C30" s="45"/>
      <c r="D30" s="44"/>
      <c r="E30" s="44"/>
      <c r="F30" s="44"/>
      <c r="G30" s="4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 topLeftCell="A1">
      <selection activeCell="H12" sqref="H12"/>
    </sheetView>
  </sheetViews>
  <sheetFormatPr defaultColWidth="11.421875" defaultRowHeight="12.75"/>
  <sheetData>
    <row r="1" ht="12.75">
      <c r="A1" t="s">
        <v>47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s="1" t="s">
        <v>32</v>
      </c>
    </row>
    <row r="9" ht="12.75">
      <c r="C9">
        <f>D9</f>
        <v>0</v>
      </c>
    </row>
    <row r="10" ht="12.75">
      <c r="A10" t="s">
        <v>33</v>
      </c>
    </row>
    <row r="14" ht="12.75">
      <c r="A14" t="s">
        <v>34</v>
      </c>
    </row>
    <row r="17" ht="12.75">
      <c r="A17" t="s">
        <v>35</v>
      </c>
    </row>
    <row r="19" ht="12.75">
      <c r="A19" s="1" t="s">
        <v>48</v>
      </c>
    </row>
    <row r="20" ht="12.75">
      <c r="A20" t="s">
        <v>36</v>
      </c>
    </row>
    <row r="21" ht="12.75">
      <c r="A21" t="s">
        <v>37</v>
      </c>
    </row>
    <row r="22" ht="12.75">
      <c r="A22" t="s">
        <v>38</v>
      </c>
    </row>
    <row r="23" ht="12.75">
      <c r="A23" t="s">
        <v>39</v>
      </c>
    </row>
    <row r="24" ht="12.75">
      <c r="A24" t="s">
        <v>40</v>
      </c>
    </row>
    <row r="27" ht="12.75">
      <c r="A27" t="s">
        <v>42</v>
      </c>
    </row>
    <row r="32" ht="12.75">
      <c r="A32" t="s">
        <v>41</v>
      </c>
    </row>
    <row r="37" ht="12.75">
      <c r="A37" t="s">
        <v>43</v>
      </c>
    </row>
    <row r="39" ht="12.75">
      <c r="A39" t="s">
        <v>44</v>
      </c>
    </row>
    <row r="40" ht="12.75">
      <c r="A40" t="s">
        <v>45</v>
      </c>
    </row>
  </sheetData>
  <printOptions/>
  <pageMargins left="0.75" right="0.75" top="1" bottom="1" header="0.4921259845" footer="0.4921259845"/>
  <pageSetup horizontalDpi="600" verticalDpi="600" orientation="portrait" paperSize="9" r:id="rId8"/>
  <legacyDrawing r:id="rId7"/>
  <oleObjects>
    <oleObject progId="Equation.3" shapeId="245923" r:id="rId1"/>
    <oleObject progId="Equation.3" shapeId="255727" r:id="rId2"/>
    <oleObject progId="Equation.3" shapeId="258221" r:id="rId3"/>
    <oleObject progId="Equation.3" shapeId="298231" r:id="rId4"/>
    <oleObject progId="Equation.3" shapeId="313330" r:id="rId5"/>
    <oleObject progId="Equation.3" shapeId="323990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Client </cp:lastModifiedBy>
  <cp:lastPrinted>2004-09-13T22:39:35Z</cp:lastPrinted>
  <dcterms:created xsi:type="dcterms:W3CDTF">1996-10-21T11:03:58Z</dcterms:created>
  <dcterms:modified xsi:type="dcterms:W3CDTF">2004-11-07T05:40:39Z</dcterms:modified>
  <cp:category/>
  <cp:version/>
  <cp:contentType/>
  <cp:contentStatus/>
</cp:coreProperties>
</file>