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415" activeTab="1"/>
  </bookViews>
  <sheets>
    <sheet name="Corr" sheetId="1" r:id="rId1"/>
    <sheet name="Tab" sheetId="2" r:id="rId2"/>
    <sheet name="Feuil2" sheetId="3" r:id="rId3"/>
    <sheet name="Feuil3" sheetId="4" r:id="rId4"/>
  </sheets>
  <definedNames>
    <definedName name="_xlnm.Print_Titles" localSheetId="1">'Tab'!$1:$3</definedName>
  </definedNames>
  <calcPr fullCalcOnLoad="1"/>
</workbook>
</file>

<file path=xl/sharedStrings.xml><?xml version="1.0" encoding="utf-8"?>
<sst xmlns="http://schemas.openxmlformats.org/spreadsheetml/2006/main" count="57" uniqueCount="51">
  <si>
    <t>Chiffre d'affaires</t>
  </si>
  <si>
    <t>Fin 1</t>
  </si>
  <si>
    <t>Fin 2</t>
  </si>
  <si>
    <t>Fin 3</t>
  </si>
  <si>
    <t>Fin 4</t>
  </si>
  <si>
    <t>Fin 5</t>
  </si>
  <si>
    <t>Flux d'investisseement</t>
  </si>
  <si>
    <t>Terrain</t>
  </si>
  <si>
    <t>BFR, récupération du BFR</t>
  </si>
  <si>
    <t>Flux d'exploitation</t>
  </si>
  <si>
    <t xml:space="preserve"> - Charges fixes</t>
  </si>
  <si>
    <t xml:space="preserve">  = EBE net d'impôts</t>
  </si>
  <si>
    <t>Flux de désinvestissement</t>
  </si>
  <si>
    <t>Cash-Flows</t>
  </si>
  <si>
    <t>les cah-flows actualisés :</t>
  </si>
  <si>
    <t>Correction 2006</t>
  </si>
  <si>
    <t>Mobilier</t>
  </si>
  <si>
    <t>Location</t>
  </si>
  <si>
    <t>Baisse du chiffre d'affaires</t>
  </si>
  <si>
    <t xml:space="preserve">  + écon d'imp sur amt:</t>
  </si>
  <si>
    <t>Mat de transport</t>
  </si>
  <si>
    <t>Frais d'approche et de publicité</t>
  </si>
  <si>
    <t>Dépenses aménagement et construction</t>
  </si>
  <si>
    <t>Aménagement du terrain : 10 000</t>
  </si>
  <si>
    <t>IS sur + value</t>
  </si>
  <si>
    <t>Bâtiment : VR nette d'IS</t>
  </si>
  <si>
    <r>
      <t>Terrain non bati: VR =30*4000x1,1</t>
    </r>
    <r>
      <rPr>
        <sz val="10"/>
        <color indexed="10"/>
        <rFont val="Arial"/>
        <family val="2"/>
      </rPr>
      <t>^6,75</t>
    </r>
    <r>
      <rPr>
        <sz val="10"/>
        <color indexed="12"/>
        <rFont val="Arial"/>
        <family val="0"/>
      </rPr>
      <t xml:space="preserve"> </t>
    </r>
  </si>
  <si>
    <t xml:space="preserve">  VR des meubles= 350000*5/10</t>
  </si>
  <si>
    <t>facteur d'actualisation</t>
  </si>
  <si>
    <t>VAN de base</t>
  </si>
  <si>
    <t>constrution : (6000*100)+(1000*30)+(3000*10)=</t>
  </si>
  <si>
    <t xml:space="preserve"> - Achats (75% du CA) </t>
  </si>
  <si>
    <t>taux de rendement économique = 6.25 / 31,25</t>
  </si>
  <si>
    <t xml:space="preserve">VAN ajustée = VAN de base + VAN emprunt </t>
  </si>
  <si>
    <t xml:space="preserve">  +Value = 228340 - 30000 =198 340</t>
  </si>
  <si>
    <t>VAN de l'emprunt = (1531000/2)*0,105*0,3*((1-(1,12)-10)/0,12)=</t>
  </si>
  <si>
    <t>N° de copie</t>
  </si>
  <si>
    <t>Cours</t>
  </si>
  <si>
    <t>Etape 1</t>
  </si>
  <si>
    <t xml:space="preserve">           Etape 2</t>
  </si>
  <si>
    <t>Etape 3</t>
  </si>
  <si>
    <t>Investissement</t>
  </si>
  <si>
    <t>Exploitation</t>
  </si>
  <si>
    <t>Valeur résiduelle</t>
  </si>
  <si>
    <t>Taux d'actua</t>
  </si>
  <si>
    <t>VAN emprunt</t>
  </si>
  <si>
    <t>VAN ajustée</t>
  </si>
  <si>
    <t>Total</t>
  </si>
  <si>
    <t>2 points</t>
  </si>
  <si>
    <t>1,25 point</t>
  </si>
  <si>
    <t>0,5 point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</si>
</sst>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mmm\-yyyy"/>
    <numFmt numFmtId="174" formatCode="0.0000%"/>
    <numFmt numFmtId="175" formatCode="#,##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"/>
    <numFmt numFmtId="182" formatCode="#,##0.000"/>
    <numFmt numFmtId="183" formatCode="#,##0.00000"/>
    <numFmt numFmtId="184" formatCode="0.0"/>
    <numFmt numFmtId="185" formatCode="0.0000"/>
    <numFmt numFmtId="186" formatCode="0.000000"/>
    <numFmt numFmtId="187" formatCode="0.0000000"/>
    <numFmt numFmtId="188" formatCode="0.00000000"/>
    <numFmt numFmtId="189" formatCode="#,##0.000\ &quot;€&quot;;[Red]\-#,##0.000\ &quot;€&quot;"/>
    <numFmt numFmtId="190" formatCode="#,##0.0000\ &quot;€&quot;;[Red]\-#,##0.0000\ &quot;€&quot;"/>
    <numFmt numFmtId="191" formatCode="#,##0.00000\ &quot;€&quot;;[Red]\-#,##0.00000\ &quot;€&quot;"/>
    <numFmt numFmtId="192" formatCode="#,##0.000000\ &quot;€&quot;;[Red]\-#,##0.000000\ &quot;€&quot;"/>
    <numFmt numFmtId="193" formatCode="#,##0.0000000\ &quot;€&quot;;[Red]\-#,##0.0000000\ &quot;€&quot;"/>
    <numFmt numFmtId="194" formatCode="#,##0.00000000\ &quot;€&quot;;[Red]\-#,##0.00000000\ &quot;€&quot;"/>
    <numFmt numFmtId="195" formatCode="0.0%"/>
    <numFmt numFmtId="196" formatCode="0.000%"/>
  </numFmts>
  <fonts count="16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b/>
      <sz val="10"/>
      <color indexed="20"/>
      <name val="Arial"/>
      <family val="0"/>
    </font>
    <font>
      <i/>
      <sz val="10"/>
      <color indexed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color indexed="12"/>
      <name val="Arial"/>
      <family val="0"/>
    </font>
    <font>
      <b/>
      <sz val="10"/>
      <name val="Arial"/>
      <family val="2"/>
    </font>
    <font>
      <sz val="12"/>
      <color indexed="12"/>
      <name val="Times New Roman"/>
      <family val="1"/>
    </font>
    <font>
      <sz val="10"/>
      <color indexed="2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dash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dashed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72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2" fillId="0" borderId="5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2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5" fontId="2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center"/>
    </xf>
    <xf numFmtId="10" fontId="3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right" vertical="center"/>
    </xf>
    <xf numFmtId="183" fontId="1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/>
    </xf>
    <xf numFmtId="172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3" fillId="0" borderId="0" xfId="0" applyFont="1" applyAlignment="1">
      <alignment/>
    </xf>
    <xf numFmtId="186" fontId="2" fillId="0" borderId="0" xfId="0" applyNumberFormat="1" applyFont="1" applyAlignment="1">
      <alignment horizontal="center"/>
    </xf>
    <xf numFmtId="188" fontId="2" fillId="0" borderId="0" xfId="0" applyNumberFormat="1" applyFont="1" applyAlignment="1">
      <alignment horizontal="center"/>
    </xf>
    <xf numFmtId="194" fontId="2" fillId="0" borderId="0" xfId="0" applyNumberFormat="1" applyFont="1" applyAlignment="1">
      <alignment horizontal="center"/>
    </xf>
    <xf numFmtId="9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 horizontal="left" vertical="center"/>
    </xf>
    <xf numFmtId="4" fontId="3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A1" sqref="A1"/>
    </sheetView>
  </sheetViews>
  <sheetFormatPr defaultColWidth="11.421875" defaultRowHeight="15.75" customHeight="1"/>
  <cols>
    <col min="1" max="1" width="41.8515625" style="0" customWidth="1"/>
    <col min="2" max="2" width="13.28125" style="0" customWidth="1"/>
    <col min="3" max="3" width="10.00390625" style="0" customWidth="1"/>
    <col min="4" max="4" width="10.28125" style="0" customWidth="1"/>
    <col min="5" max="6" width="10.00390625" style="0" customWidth="1"/>
    <col min="7" max="7" width="10.28125" style="0" customWidth="1"/>
    <col min="8" max="8" width="10.421875" style="0" customWidth="1"/>
    <col min="9" max="9" width="10.140625" style="0" customWidth="1"/>
    <col min="10" max="10" width="10.28125" style="0" customWidth="1"/>
    <col min="11" max="11" width="11.140625" style="0" customWidth="1"/>
    <col min="12" max="12" width="10.57421875" style="0" customWidth="1"/>
    <col min="13" max="13" width="9.8515625" style="0" customWidth="1"/>
    <col min="14" max="16384" width="11.57421875" style="0" customWidth="1"/>
  </cols>
  <sheetData>
    <row r="1" spans="1:10" ht="15.75" customHeight="1">
      <c r="A1" s="1"/>
      <c r="B1" s="1"/>
      <c r="C1" s="1"/>
      <c r="D1" s="1"/>
      <c r="E1" s="1"/>
      <c r="F1" s="20" t="s">
        <v>15</v>
      </c>
      <c r="G1" s="1"/>
      <c r="H1" s="1"/>
      <c r="I1" s="1"/>
      <c r="J1" s="1"/>
    </row>
    <row r="2" spans="1:10" s="2" customFormat="1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9" ht="15.75" customHeight="1">
      <c r="A3" s="2"/>
      <c r="B3" s="2"/>
      <c r="C3" s="2"/>
      <c r="D3" s="2"/>
      <c r="E3" s="2"/>
      <c r="F3" s="2"/>
      <c r="G3" s="2"/>
      <c r="H3" s="2"/>
      <c r="I3" s="2"/>
    </row>
    <row r="4" spans="1:14" ht="15.75" customHeight="1">
      <c r="A4" s="4"/>
      <c r="B4" s="4"/>
      <c r="C4" s="4"/>
      <c r="D4" s="4"/>
      <c r="E4" s="4"/>
      <c r="F4" s="22"/>
      <c r="G4" s="4"/>
      <c r="H4" s="4"/>
      <c r="I4" s="4" t="s">
        <v>1</v>
      </c>
      <c r="J4" s="4" t="s">
        <v>2</v>
      </c>
      <c r="K4" s="4" t="s">
        <v>3</v>
      </c>
      <c r="L4" s="4" t="s">
        <v>4</v>
      </c>
      <c r="M4" s="33" t="s">
        <v>5</v>
      </c>
      <c r="N4" s="42"/>
    </row>
    <row r="5" spans="1:14" ht="15.75" customHeight="1">
      <c r="A5" s="4"/>
      <c r="B5" s="30">
        <f>SUM(B7:B8,B11:B14)</f>
        <v>1531000</v>
      </c>
      <c r="C5" s="5">
        <v>39173</v>
      </c>
      <c r="D5" s="5">
        <v>39234</v>
      </c>
      <c r="E5" s="5">
        <v>39629</v>
      </c>
      <c r="F5" s="5">
        <v>39722</v>
      </c>
      <c r="G5" s="5">
        <v>39783</v>
      </c>
      <c r="H5" s="5">
        <v>39813</v>
      </c>
      <c r="I5" s="5">
        <v>40178</v>
      </c>
      <c r="J5" s="5">
        <v>40543</v>
      </c>
      <c r="K5" s="5">
        <v>40908</v>
      </c>
      <c r="L5" s="5">
        <v>41274</v>
      </c>
      <c r="M5" s="34">
        <v>41639</v>
      </c>
      <c r="N5" s="43"/>
    </row>
    <row r="6" spans="1:14" ht="15.75" customHeight="1">
      <c r="A6" s="6" t="s">
        <v>6</v>
      </c>
      <c r="B6" s="23">
        <f>-SUM(C6:H6)</f>
        <v>1531000</v>
      </c>
      <c r="C6" s="23">
        <f aca="true" t="shared" si="0" ref="C6:H6">SUM(C7:C14)</f>
        <v>-367000</v>
      </c>
      <c r="D6" s="23">
        <f t="shared" si="0"/>
        <v>-134000</v>
      </c>
      <c r="E6" s="23">
        <f t="shared" si="0"/>
        <v>-36000</v>
      </c>
      <c r="F6" s="23">
        <f t="shared" si="0"/>
        <v>-335000</v>
      </c>
      <c r="G6" s="23">
        <f t="shared" si="0"/>
        <v>-484000</v>
      </c>
      <c r="H6" s="23">
        <f t="shared" si="0"/>
        <v>-175000</v>
      </c>
      <c r="I6" s="23"/>
      <c r="J6" s="23"/>
      <c r="K6" s="23"/>
      <c r="L6" s="23"/>
      <c r="M6" s="35"/>
      <c r="N6" s="44"/>
    </row>
    <row r="7" spans="1:14" ht="15.75" customHeight="1">
      <c r="A7" s="61" t="s">
        <v>7</v>
      </c>
      <c r="B7" s="65">
        <f>300000</f>
        <v>300000</v>
      </c>
      <c r="C7" s="24">
        <f>-B7</f>
        <v>-300000</v>
      </c>
      <c r="D7" s="59"/>
      <c r="E7" s="59"/>
      <c r="F7" s="59"/>
      <c r="G7" s="59"/>
      <c r="H7" s="59"/>
      <c r="I7" s="59"/>
      <c r="J7" s="59"/>
      <c r="K7" s="59"/>
      <c r="L7" s="59"/>
      <c r="M7" s="60"/>
      <c r="N7" s="44"/>
    </row>
    <row r="8" spans="1:14" ht="15.75" customHeight="1">
      <c r="A8" s="61" t="s">
        <v>22</v>
      </c>
      <c r="B8" s="64">
        <f>SUM(B9:B10)</f>
        <v>670000</v>
      </c>
      <c r="C8" s="31">
        <f>-10%*B8</f>
        <v>-67000</v>
      </c>
      <c r="D8" s="68">
        <f>-20%*B8</f>
        <v>-134000</v>
      </c>
      <c r="E8" s="68"/>
      <c r="F8" s="68">
        <f>-50%*B8</f>
        <v>-335000</v>
      </c>
      <c r="G8" s="68">
        <f>-20%*B8</f>
        <v>-134000</v>
      </c>
      <c r="H8" s="59"/>
      <c r="I8" s="59"/>
      <c r="J8" s="59"/>
      <c r="K8" s="59"/>
      <c r="L8" s="59"/>
      <c r="M8" s="60"/>
      <c r="N8" s="44"/>
    </row>
    <row r="9" spans="1:14" ht="15.75" customHeight="1">
      <c r="A9" s="7" t="s">
        <v>23</v>
      </c>
      <c r="B9" s="63">
        <v>10000</v>
      </c>
      <c r="C9" s="63"/>
      <c r="D9" s="24"/>
      <c r="E9" s="24"/>
      <c r="F9" s="24"/>
      <c r="G9" s="24"/>
      <c r="H9" s="24"/>
      <c r="I9" s="24"/>
      <c r="J9" s="24"/>
      <c r="K9" s="24"/>
      <c r="L9" s="24"/>
      <c r="M9" s="36"/>
      <c r="N9" s="45"/>
    </row>
    <row r="10" spans="1:14" ht="15.75" customHeight="1">
      <c r="A10" s="8" t="s">
        <v>30</v>
      </c>
      <c r="B10" s="62">
        <f>(6000*100)+(1000*30)+(3000*10)</f>
        <v>660000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37"/>
      <c r="N10" s="45"/>
    </row>
    <row r="11" spans="1:14" ht="15.75" customHeight="1">
      <c r="A11" s="8" t="s">
        <v>16</v>
      </c>
      <c r="B11" s="66">
        <v>350000</v>
      </c>
      <c r="C11" s="25"/>
      <c r="D11" s="25"/>
      <c r="E11" s="25"/>
      <c r="F11" s="25"/>
      <c r="G11" s="25">
        <f>-B11</f>
        <v>-350000</v>
      </c>
      <c r="H11" s="25"/>
      <c r="I11" s="25"/>
      <c r="J11" s="25"/>
      <c r="K11" s="25"/>
      <c r="L11" s="25"/>
      <c r="M11" s="37"/>
      <c r="N11" s="45"/>
    </row>
    <row r="12" spans="1:14" ht="15.75" customHeight="1">
      <c r="A12" s="8" t="s">
        <v>20</v>
      </c>
      <c r="B12" s="66">
        <v>100000</v>
      </c>
      <c r="C12" s="25"/>
      <c r="D12" s="25"/>
      <c r="E12" s="25"/>
      <c r="F12" s="25"/>
      <c r="G12" s="25"/>
      <c r="H12" s="25">
        <f>-B12</f>
        <v>-100000</v>
      </c>
      <c r="I12" s="25"/>
      <c r="J12" s="25"/>
      <c r="K12" s="25"/>
      <c r="L12" s="25"/>
      <c r="M12" s="37"/>
      <c r="N12" s="45"/>
    </row>
    <row r="13" spans="1:14" ht="15.75" customHeight="1">
      <c r="A13" s="8" t="s">
        <v>21</v>
      </c>
      <c r="B13" s="67">
        <f>26000+10000</f>
        <v>36000</v>
      </c>
      <c r="C13" s="25"/>
      <c r="D13" s="25"/>
      <c r="E13" s="25">
        <f>-B13</f>
        <v>-36000</v>
      </c>
      <c r="F13" s="25"/>
      <c r="G13" s="25"/>
      <c r="H13" s="25"/>
      <c r="I13" s="25"/>
      <c r="J13" s="25"/>
      <c r="K13" s="25"/>
      <c r="L13" s="25"/>
      <c r="M13" s="37"/>
      <c r="N13" s="45"/>
    </row>
    <row r="14" spans="1:14" ht="15.75" customHeight="1">
      <c r="A14" s="9" t="s">
        <v>8</v>
      </c>
      <c r="B14" s="69">
        <f>18*(I16+I18)/360</f>
        <v>75000</v>
      </c>
      <c r="C14" s="26"/>
      <c r="D14" s="26"/>
      <c r="E14" s="26"/>
      <c r="F14" s="26"/>
      <c r="G14" s="26"/>
      <c r="H14" s="26">
        <f>-B14</f>
        <v>-75000</v>
      </c>
      <c r="I14" s="26">
        <f>-18*(J16+J18)/360-H14</f>
        <v>-17000</v>
      </c>
      <c r="J14" s="26">
        <f>-18*(K16+K18)/360-(I14+H14)</f>
        <v>-20400</v>
      </c>
      <c r="K14" s="26">
        <f>-18*(L16+L18)/360-(J14+I14+H14)</f>
        <v>-24480</v>
      </c>
      <c r="L14" s="26">
        <f>-18*(M16+M18)/360-(K14+J14+I14+H14)</f>
        <v>-29376</v>
      </c>
      <c r="M14" s="38">
        <f>-SUM(H14:L14)</f>
        <v>166256</v>
      </c>
      <c r="N14" s="45"/>
    </row>
    <row r="15" spans="1:14" ht="15.75" customHeight="1">
      <c r="A15" s="10" t="s">
        <v>9</v>
      </c>
      <c r="B15" s="10"/>
      <c r="C15" s="23"/>
      <c r="D15" s="23"/>
      <c r="E15" s="23"/>
      <c r="F15" s="23"/>
      <c r="G15" s="23"/>
      <c r="H15" s="23"/>
      <c r="I15" s="23">
        <f>I21+I22</f>
        <v>362650</v>
      </c>
      <c r="J15" s="23">
        <f>J21+J22</f>
        <v>450150</v>
      </c>
      <c r="K15" s="23">
        <f>K21+K22</f>
        <v>552350</v>
      </c>
      <c r="L15" s="23">
        <f>L21+L22</f>
        <v>668310</v>
      </c>
      <c r="M15" s="35">
        <f>M21+M22</f>
        <v>703394</v>
      </c>
      <c r="N15" s="44"/>
    </row>
    <row r="16" spans="1:14" ht="15.75" customHeight="1">
      <c r="A16" s="7" t="s">
        <v>0</v>
      </c>
      <c r="B16" s="7"/>
      <c r="C16" s="24"/>
      <c r="D16" s="24"/>
      <c r="E16" s="24"/>
      <c r="F16" s="24"/>
      <c r="G16" s="24"/>
      <c r="H16" s="24"/>
      <c r="I16" s="24">
        <v>1700000</v>
      </c>
      <c r="J16" s="24">
        <f>I16*1.2</f>
        <v>2040000</v>
      </c>
      <c r="K16" s="24">
        <f>J16*1.2</f>
        <v>2448000</v>
      </c>
      <c r="L16" s="24">
        <f>K16*1.2</f>
        <v>2937600</v>
      </c>
      <c r="M16" s="36">
        <f>L16*1.2</f>
        <v>3525120</v>
      </c>
      <c r="N16" s="45"/>
    </row>
    <row r="17" spans="1:14" ht="15.75" customHeight="1">
      <c r="A17" s="8" t="s">
        <v>17</v>
      </c>
      <c r="B17" s="84"/>
      <c r="C17" s="25"/>
      <c r="D17" s="25"/>
      <c r="E17" s="25"/>
      <c r="F17" s="25"/>
      <c r="G17" s="25"/>
      <c r="H17" s="25"/>
      <c r="I17" s="25">
        <f>200*2000</f>
        <v>400000</v>
      </c>
      <c r="J17" s="25">
        <f>I17*1.1</f>
        <v>440000.00000000006</v>
      </c>
      <c r="K17" s="25">
        <f>J17*1.1</f>
        <v>484000.0000000001</v>
      </c>
      <c r="L17" s="25">
        <f>K17*1.1</f>
        <v>532400.0000000001</v>
      </c>
      <c r="M17" s="37">
        <f>L17*1.1</f>
        <v>585640.0000000002</v>
      </c>
      <c r="N17" s="45"/>
    </row>
    <row r="18" spans="1:14" ht="15.75" customHeight="1">
      <c r="A18" s="8" t="s">
        <v>18</v>
      </c>
      <c r="B18" s="8"/>
      <c r="C18" s="25"/>
      <c r="D18" s="25"/>
      <c r="E18" s="25"/>
      <c r="F18" s="25"/>
      <c r="G18" s="25"/>
      <c r="H18" s="25"/>
      <c r="I18" s="25">
        <f>-200000</f>
        <v>-200000</v>
      </c>
      <c r="J18" s="25">
        <f>-200000</f>
        <v>-200000</v>
      </c>
      <c r="K18" s="25">
        <f>-200000</f>
        <v>-200000</v>
      </c>
      <c r="L18" s="25">
        <f>-200000</f>
        <v>-200000</v>
      </c>
      <c r="M18" s="37">
        <f>-200000</f>
        <v>-200000</v>
      </c>
      <c r="N18" s="45"/>
    </row>
    <row r="19" spans="1:14" ht="15.75" customHeight="1">
      <c r="A19" s="8" t="s">
        <v>31</v>
      </c>
      <c r="B19" s="8"/>
      <c r="C19" s="25"/>
      <c r="D19" s="25"/>
      <c r="E19" s="25"/>
      <c r="F19" s="25"/>
      <c r="G19" s="25"/>
      <c r="H19" s="25"/>
      <c r="I19" s="25">
        <f>-(I16+I18)*0.75</f>
        <v>-1125000</v>
      </c>
      <c r="J19" s="25">
        <f>-(J16+J18)*0.75</f>
        <v>-1380000</v>
      </c>
      <c r="K19" s="25">
        <f>-(K16+K18)*0.75</f>
        <v>-1686000</v>
      </c>
      <c r="L19" s="25">
        <f>-(L16+L18)*0.75</f>
        <v>-2053200</v>
      </c>
      <c r="M19" s="25">
        <f>-(M16+M18)*0.75</f>
        <v>-2493840</v>
      </c>
      <c r="N19" s="45"/>
    </row>
    <row r="20" spans="1:14" ht="15.75" customHeight="1">
      <c r="A20" s="8" t="s">
        <v>10</v>
      </c>
      <c r="B20" s="8"/>
      <c r="C20" s="25"/>
      <c r="D20" s="25"/>
      <c r="E20" s="25"/>
      <c r="F20" s="25"/>
      <c r="G20" s="25"/>
      <c r="H20" s="25"/>
      <c r="I20" s="25">
        <f>-300000</f>
        <v>-300000</v>
      </c>
      <c r="J20" s="25">
        <f>-300000</f>
        <v>-300000</v>
      </c>
      <c r="K20" s="25">
        <f>-300000</f>
        <v>-300000</v>
      </c>
      <c r="L20" s="25">
        <f>-300000</f>
        <v>-300000</v>
      </c>
      <c r="M20" s="37">
        <f>I20*1.5</f>
        <v>-450000</v>
      </c>
      <c r="N20" s="45"/>
    </row>
    <row r="21" spans="1:14" ht="15.75" customHeight="1">
      <c r="A21" s="11" t="s">
        <v>11</v>
      </c>
      <c r="B21" s="8"/>
      <c r="C21" s="25"/>
      <c r="D21" s="25"/>
      <c r="E21" s="25"/>
      <c r="F21" s="25"/>
      <c r="G21" s="25"/>
      <c r="H21" s="25"/>
      <c r="I21" s="29">
        <f>SUM(I16:I20)*70%</f>
        <v>332500</v>
      </c>
      <c r="J21" s="29">
        <f>SUM(J16:J20)*70%</f>
        <v>420000</v>
      </c>
      <c r="K21" s="29">
        <f>SUM(K16:K20)*70%</f>
        <v>522199.99999999994</v>
      </c>
      <c r="L21" s="29">
        <f>SUM(L16:L20)*70%</f>
        <v>641760</v>
      </c>
      <c r="M21" s="39">
        <f>SUM(M16:M20)*70%</f>
        <v>676844</v>
      </c>
      <c r="N21" s="46"/>
    </row>
    <row r="22" spans="1:14" ht="15.75" customHeight="1">
      <c r="A22" s="9" t="s">
        <v>19</v>
      </c>
      <c r="B22" s="9"/>
      <c r="C22" s="26"/>
      <c r="D22" s="26"/>
      <c r="E22" s="26"/>
      <c r="F22" s="26"/>
      <c r="G22" s="26"/>
      <c r="H22" s="26"/>
      <c r="I22" s="26">
        <f>((B8/20)+(B11/10)+(B12/5)+(B13/3))*30%</f>
        <v>30150</v>
      </c>
      <c r="J22" s="26">
        <f>((B8/20)+(B11/10)+(B12/5)+(B13/3))*30%</f>
        <v>30150</v>
      </c>
      <c r="K22" s="26">
        <f>((B8/20)+(B11/10)+(B12/5)+(B13/3))*30%</f>
        <v>30150</v>
      </c>
      <c r="L22" s="27">
        <f>((B8/20)+(B11/10)+(B12/5))*30%</f>
        <v>26550</v>
      </c>
      <c r="M22" s="27">
        <f>((B8/20)+(B11/10)+(B12/5))*30%</f>
        <v>26550</v>
      </c>
      <c r="N22" s="47"/>
    </row>
    <row r="23" spans="1:14" ht="15.75" customHeight="1">
      <c r="A23" s="10" t="s">
        <v>12</v>
      </c>
      <c r="B23" s="10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35">
        <f>SUM(M24:M30)</f>
        <v>766487.9536810415</v>
      </c>
      <c r="N23" s="44"/>
    </row>
    <row r="24" spans="1:14" ht="15.75" customHeight="1">
      <c r="A24" s="7" t="s">
        <v>26</v>
      </c>
      <c r="B24" s="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36">
        <f>(30*4000*1.1^(6.75))</f>
        <v>228339.93383005928</v>
      </c>
      <c r="N24" s="45"/>
    </row>
    <row r="25" spans="1:14" ht="15.75" customHeight="1">
      <c r="A25" s="8" t="s">
        <v>34</v>
      </c>
      <c r="B25" s="8"/>
      <c r="C25" s="25"/>
      <c r="D25" s="25"/>
      <c r="E25" s="25"/>
      <c r="F25" s="25"/>
      <c r="G25" s="25"/>
      <c r="H25" s="25"/>
      <c r="I25" s="25"/>
      <c r="J25" s="25"/>
      <c r="K25" s="25"/>
      <c r="L25" s="25"/>
      <c r="N25" s="45"/>
    </row>
    <row r="26" spans="1:14" ht="15.75" customHeight="1">
      <c r="A26" s="8" t="s">
        <v>24</v>
      </c>
      <c r="B26" s="8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37">
        <f>-(M24-30000)*30%</f>
        <v>-59501.98014901778</v>
      </c>
      <c r="N26" s="45"/>
    </row>
    <row r="27" spans="1:14" ht="15.75" customHeight="1">
      <c r="A27" s="8" t="s">
        <v>25</v>
      </c>
      <c r="B27" s="8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37">
        <f>(400000)</f>
        <v>400000</v>
      </c>
      <c r="N27" s="45"/>
    </row>
    <row r="28" spans="1:14" ht="15.75" customHeight="1">
      <c r="A28" s="8"/>
      <c r="B28" s="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37">
        <f>-30%*(M27-((610000*3/4)+18000))</f>
        <v>22650</v>
      </c>
      <c r="N28" s="45"/>
    </row>
    <row r="29" spans="1:14" ht="15.75" customHeight="1">
      <c r="A29" s="8" t="s">
        <v>27</v>
      </c>
      <c r="B29" s="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37">
        <f>350000*0.5</f>
        <v>175000</v>
      </c>
      <c r="N29" s="45"/>
    </row>
    <row r="30" spans="1:14" ht="15.75" customHeight="1">
      <c r="A30" s="9"/>
      <c r="B30" s="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38"/>
      <c r="N30" s="45"/>
    </row>
    <row r="31" spans="1:14" ht="15.75" customHeight="1">
      <c r="A31" s="10" t="s">
        <v>13</v>
      </c>
      <c r="B31" s="10"/>
      <c r="C31" s="23">
        <f>C23+C15+C6</f>
        <v>-367000</v>
      </c>
      <c r="D31" s="23">
        <f>D6+D15+D23</f>
        <v>-134000</v>
      </c>
      <c r="E31" s="23">
        <f>E6</f>
        <v>-36000</v>
      </c>
      <c r="F31" s="23">
        <f>F6+F15+F23</f>
        <v>-335000</v>
      </c>
      <c r="G31" s="23">
        <f>G6+G15+G23</f>
        <v>-484000</v>
      </c>
      <c r="H31" s="23">
        <f>H6+H15+H23</f>
        <v>-175000</v>
      </c>
      <c r="I31" s="23">
        <f>I14+I15+I23</f>
        <v>345650</v>
      </c>
      <c r="J31" s="23">
        <f>J14+J15+J23</f>
        <v>429750</v>
      </c>
      <c r="K31" s="23">
        <f>K14+K15+K23</f>
        <v>527870</v>
      </c>
      <c r="L31" s="23">
        <f>L14+L15+L23</f>
        <v>638934</v>
      </c>
      <c r="M31" s="35">
        <f>M14+M15+M23</f>
        <v>1636137.9536810415</v>
      </c>
      <c r="N31" s="44"/>
    </row>
    <row r="32" spans="1:14" ht="15.75" customHeight="1">
      <c r="A32" s="71" t="s">
        <v>28</v>
      </c>
      <c r="B32" s="70"/>
      <c r="C32" s="72">
        <f>POWER(1.2,0)</f>
        <v>1</v>
      </c>
      <c r="D32" s="73">
        <f>POWER(1.2,(-2/12))</f>
        <v>0.9700701154458005</v>
      </c>
      <c r="E32" s="73">
        <f>POWER(1.2,(-3/12))</f>
        <v>0.9554427922043668</v>
      </c>
      <c r="F32" s="73">
        <f>POWER(1.2,(-18/12))</f>
        <v>0.7607257743127307</v>
      </c>
      <c r="G32" s="73">
        <f>POWER(1.2,(-20/12))</f>
        <v>0.7379573397101465</v>
      </c>
      <c r="H32" s="73">
        <f>POWER(1.2,(-21/12))</f>
        <v>0.7268299579111844</v>
      </c>
      <c r="I32" s="73">
        <f>POWER(1.2,-2.75)</f>
        <v>0.6056916315926537</v>
      </c>
      <c r="J32" s="73">
        <f>POWER(1.2,-3.75)</f>
        <v>0.5047430263272115</v>
      </c>
      <c r="K32" s="73">
        <f>POWER(1.2,-4.75)</f>
        <v>0.42061918860600955</v>
      </c>
      <c r="L32" s="73">
        <f>POWER(1.2,-5.75)</f>
        <v>0.350515990505008</v>
      </c>
      <c r="M32" s="73">
        <f>POWER(1.2,-6.75)</f>
        <v>0.2920966587541733</v>
      </c>
      <c r="N32" s="44"/>
    </row>
    <row r="33" spans="1:14" ht="15.75" customHeight="1">
      <c r="A33" s="74" t="s">
        <v>14</v>
      </c>
      <c r="B33" s="12"/>
      <c r="C33" s="28">
        <f>C31*C32</f>
        <v>-367000</v>
      </c>
      <c r="D33" s="28">
        <f aca="true" t="shared" si="1" ref="D33:M33">D31*D32</f>
        <v>-129989.39546973727</v>
      </c>
      <c r="E33" s="28">
        <f t="shared" si="1"/>
        <v>-34395.9405193572</v>
      </c>
      <c r="F33" s="28">
        <f t="shared" si="1"/>
        <v>-254843.13439476478</v>
      </c>
      <c r="G33" s="28">
        <f t="shared" si="1"/>
        <v>-357171.35241971095</v>
      </c>
      <c r="H33" s="28">
        <f t="shared" si="1"/>
        <v>-127195.24263445727</v>
      </c>
      <c r="I33" s="28">
        <f t="shared" si="1"/>
        <v>209357.31246000074</v>
      </c>
      <c r="J33" s="28">
        <f t="shared" si="1"/>
        <v>216913.31556411914</v>
      </c>
      <c r="K33" s="28">
        <f t="shared" si="1"/>
        <v>222032.25108945425</v>
      </c>
      <c r="L33" s="28">
        <f t="shared" si="1"/>
        <v>223956.58387732678</v>
      </c>
      <c r="M33" s="28">
        <f t="shared" si="1"/>
        <v>477910.42953112256</v>
      </c>
      <c r="N33" s="48"/>
    </row>
    <row r="34" spans="1:10" ht="15.75" customHeight="1">
      <c r="A34" s="2"/>
      <c r="B34" s="2"/>
      <c r="C34" s="2"/>
      <c r="D34" s="13"/>
      <c r="E34" s="13"/>
      <c r="F34" s="2"/>
      <c r="G34" s="2"/>
      <c r="H34" s="2"/>
      <c r="I34" s="2"/>
      <c r="J34" s="2"/>
    </row>
    <row r="35" spans="1:2" ht="15.75" customHeight="1">
      <c r="A35" s="75" t="s">
        <v>32</v>
      </c>
      <c r="B35" s="77">
        <f>6.25/31.25</f>
        <v>0.2</v>
      </c>
    </row>
    <row r="36" spans="1:10" ht="15.75" customHeight="1">
      <c r="A36" s="49"/>
      <c r="B36" s="49"/>
      <c r="C36" s="49"/>
      <c r="D36" s="50"/>
      <c r="E36" s="50"/>
      <c r="F36" s="13"/>
      <c r="G36" s="50"/>
      <c r="H36" s="50"/>
      <c r="I36" s="16"/>
      <c r="J36" s="12"/>
    </row>
    <row r="37" spans="1:9" s="2" customFormat="1" ht="15.75" customHeight="1">
      <c r="A37" s="78" t="s">
        <v>29</v>
      </c>
      <c r="B37" s="76">
        <f>SUM(C33:M33)</f>
        <v>79574.82708399592</v>
      </c>
      <c r="E37" s="81"/>
      <c r="G37" s="50"/>
      <c r="H37" s="50"/>
      <c r="I37" s="13"/>
    </row>
    <row r="38" spans="1:9" s="2" customFormat="1" ht="15.75" customHeight="1">
      <c r="A38" s="15" t="s">
        <v>35</v>
      </c>
      <c r="B38" s="15"/>
      <c r="C38" s="85">
        <f>((B5/2)*0.105*0.3*(1-(1.12)^-10)/0.12)*(1.12)^-1.75</f>
        <v>111735.14579168556</v>
      </c>
      <c r="E38" s="2">
        <v>-0.915</v>
      </c>
      <c r="F38" s="82">
        <f>IRR(E38:E48)</f>
        <v>0.12004651870187953</v>
      </c>
      <c r="G38" s="51"/>
      <c r="H38" s="51"/>
      <c r="I38" s="13"/>
    </row>
    <row r="39" spans="1:9" s="2" customFormat="1" ht="15.75" customHeight="1">
      <c r="A39" s="13"/>
      <c r="B39" s="13"/>
      <c r="D39" s="81"/>
      <c r="E39" s="2">
        <v>0.105</v>
      </c>
      <c r="F39" s="13"/>
      <c r="G39" s="52"/>
      <c r="H39" s="52"/>
      <c r="I39" s="13"/>
    </row>
    <row r="40" spans="1:9" s="2" customFormat="1" ht="15.75" customHeight="1">
      <c r="A40" s="13" t="s">
        <v>33</v>
      </c>
      <c r="B40" s="83">
        <f>SUM(B37,C38)</f>
        <v>191309.97287568147</v>
      </c>
      <c r="D40" s="80"/>
      <c r="E40" s="2">
        <v>0.105</v>
      </c>
      <c r="F40" s="13"/>
      <c r="G40" s="52"/>
      <c r="H40" s="52"/>
      <c r="I40" s="13"/>
    </row>
    <row r="41" spans="1:9" s="2" customFormat="1" ht="15.75" customHeight="1">
      <c r="A41" s="13"/>
      <c r="B41" s="13"/>
      <c r="D41" s="79"/>
      <c r="E41" s="2">
        <v>0.105</v>
      </c>
      <c r="F41" s="13"/>
      <c r="G41" s="14"/>
      <c r="H41" s="14"/>
      <c r="I41" s="13"/>
    </row>
    <row r="42" spans="1:9" s="2" customFormat="1" ht="15.75" customHeight="1">
      <c r="A42" s="15"/>
      <c r="B42" s="15"/>
      <c r="E42" s="2">
        <v>0.105</v>
      </c>
      <c r="G42" s="14"/>
      <c r="H42" s="14"/>
      <c r="I42" s="13"/>
    </row>
    <row r="43" spans="1:9" s="2" customFormat="1" ht="15.75" customHeight="1">
      <c r="A43" s="13"/>
      <c r="B43" s="13"/>
      <c r="E43" s="2">
        <v>0.105</v>
      </c>
      <c r="F43" s="56"/>
      <c r="G43" s="57"/>
      <c r="H43" s="58"/>
      <c r="I43" s="13"/>
    </row>
    <row r="44" spans="1:9" s="2" customFormat="1" ht="15.75" customHeight="1">
      <c r="A44" s="13"/>
      <c r="B44" s="13"/>
      <c r="E44" s="2">
        <v>0.105</v>
      </c>
      <c r="G44" s="32"/>
      <c r="H44" s="13"/>
      <c r="I44" s="13"/>
    </row>
    <row r="45" spans="5:9" s="2" customFormat="1" ht="15.75" customHeight="1">
      <c r="E45" s="2">
        <v>0.105</v>
      </c>
      <c r="G45" s="32"/>
      <c r="H45" s="13"/>
      <c r="I45" s="13"/>
    </row>
    <row r="46" spans="5:9" s="2" customFormat="1" ht="15.75" customHeight="1">
      <c r="E46" s="2">
        <v>0.105</v>
      </c>
      <c r="G46" s="32"/>
      <c r="H46" s="13"/>
      <c r="I46" s="13"/>
    </row>
    <row r="47" spans="5:9" s="2" customFormat="1" ht="18" customHeight="1">
      <c r="E47" s="2">
        <v>0.105</v>
      </c>
      <c r="F47" s="54"/>
      <c r="G47" s="13"/>
      <c r="H47" s="13"/>
      <c r="I47" s="13"/>
    </row>
    <row r="48" spans="5:10" s="2" customFormat="1" ht="15.75" customHeight="1">
      <c r="E48" s="2">
        <v>1.105</v>
      </c>
      <c r="F48" s="54"/>
      <c r="G48" s="13"/>
      <c r="H48" s="13"/>
      <c r="I48" s="13"/>
      <c r="J48" s="13"/>
    </row>
    <row r="49" spans="7:9" s="2" customFormat="1" ht="15.75" customHeight="1">
      <c r="G49" s="40"/>
      <c r="H49" s="40"/>
      <c r="I49" s="13"/>
    </row>
    <row r="50" spans="1:9" s="2" customFormat="1" ht="15.75" customHeight="1">
      <c r="A50" s="3"/>
      <c r="B50" s="3"/>
      <c r="G50" s="41"/>
      <c r="H50" s="41"/>
      <c r="I50" s="13"/>
    </row>
    <row r="51" spans="7:9" s="2" customFormat="1" ht="15.75" customHeight="1">
      <c r="G51" s="55"/>
      <c r="H51" s="55"/>
      <c r="I51" s="13"/>
    </row>
    <row r="52" spans="7:9" s="2" customFormat="1" ht="15.75" customHeight="1">
      <c r="G52" s="31"/>
      <c r="H52" s="31"/>
      <c r="I52" s="13"/>
    </row>
    <row r="53" spans="1:10" ht="15.75" customHeight="1">
      <c r="A53" s="2"/>
      <c r="B53" s="2"/>
      <c r="C53" s="2"/>
      <c r="D53" s="2"/>
      <c r="E53" s="2"/>
      <c r="F53" s="2"/>
      <c r="G53" s="31"/>
      <c r="H53" s="31"/>
      <c r="I53" s="53"/>
      <c r="J53" s="2"/>
    </row>
    <row r="54" ht="15.75" customHeight="1">
      <c r="J54" s="2"/>
    </row>
    <row r="55" ht="15.75" customHeight="1">
      <c r="J55" s="2"/>
    </row>
    <row r="56" ht="15.75" customHeight="1">
      <c r="J56" s="2"/>
    </row>
    <row r="57" spans="7:10" ht="15.75" customHeight="1">
      <c r="G57" s="2"/>
      <c r="H57" s="2"/>
      <c r="I57" s="2"/>
      <c r="J57" s="2"/>
    </row>
    <row r="58" spans="7:10" ht="15.75" customHeight="1">
      <c r="G58" s="2"/>
      <c r="H58" s="2"/>
      <c r="I58" s="2"/>
      <c r="J58" s="2"/>
    </row>
    <row r="59" spans="7:10" ht="15.75" customHeight="1">
      <c r="G59" s="13"/>
      <c r="H59" s="2"/>
      <c r="I59" s="2"/>
      <c r="J59" s="2"/>
    </row>
    <row r="60" spans="7:10" ht="15.75" customHeight="1">
      <c r="G60" s="13"/>
      <c r="H60" s="2"/>
      <c r="I60" s="2"/>
      <c r="J60" s="2"/>
    </row>
    <row r="61" spans="7:10" ht="15.75" customHeight="1">
      <c r="G61" s="13"/>
      <c r="H61" s="2"/>
      <c r="I61" s="2"/>
      <c r="J61" s="2"/>
    </row>
    <row r="62" spans="7:10" ht="15.75" customHeight="1">
      <c r="G62" s="17"/>
      <c r="H62" s="13"/>
      <c r="I62" s="13"/>
      <c r="J62" s="2"/>
    </row>
    <row r="63" spans="7:10" ht="15.75" customHeight="1">
      <c r="G63" s="18"/>
      <c r="H63" s="2"/>
      <c r="I63" s="2"/>
      <c r="J63" s="2"/>
    </row>
    <row r="64" spans="7:10" ht="15.75" customHeight="1">
      <c r="G64" s="18"/>
      <c r="H64" s="2"/>
      <c r="I64" s="2"/>
      <c r="J64" s="2"/>
    </row>
    <row r="65" spans="7:10" ht="15.75" customHeight="1">
      <c r="G65" s="19"/>
      <c r="H65" s="2"/>
      <c r="I65" s="2"/>
      <c r="J65" s="2"/>
    </row>
    <row r="66" spans="7:10" ht="15.75" customHeight="1">
      <c r="G66" s="2"/>
      <c r="H66" s="2"/>
      <c r="I66" s="2"/>
      <c r="J66" s="2"/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A36" sqref="A36:J53"/>
    </sheetView>
  </sheetViews>
  <sheetFormatPr defaultColWidth="11.421875" defaultRowHeight="12.75"/>
  <cols>
    <col min="1" max="2" width="11.57421875" style="0" customWidth="1"/>
    <col min="3" max="3" width="14.28125" style="0" customWidth="1"/>
    <col min="4" max="4" width="13.140625" style="0" customWidth="1"/>
    <col min="5" max="5" width="14.57421875" style="0" customWidth="1"/>
    <col min="6" max="16384" width="11.57421875" style="0" customWidth="1"/>
  </cols>
  <sheetData>
    <row r="1" spans="1:10" ht="12.75">
      <c r="A1" t="s">
        <v>36</v>
      </c>
      <c r="B1" s="86" t="s">
        <v>37</v>
      </c>
      <c r="C1" s="87"/>
      <c r="D1" s="88" t="s">
        <v>38</v>
      </c>
      <c r="E1" s="89"/>
      <c r="F1" s="87" t="s">
        <v>39</v>
      </c>
      <c r="G1" s="89"/>
      <c r="H1" s="87" t="s">
        <v>40</v>
      </c>
      <c r="I1" s="89"/>
      <c r="J1" s="90"/>
    </row>
    <row r="2" spans="2:10" ht="12.75">
      <c r="B2" s="86"/>
      <c r="C2" s="91" t="s">
        <v>41</v>
      </c>
      <c r="D2" s="86" t="s">
        <v>42</v>
      </c>
      <c r="E2" s="86" t="s">
        <v>43</v>
      </c>
      <c r="F2" s="86" t="s">
        <v>44</v>
      </c>
      <c r="G2" s="86" t="s">
        <v>29</v>
      </c>
      <c r="H2" s="86" t="s">
        <v>45</v>
      </c>
      <c r="I2" s="86" t="s">
        <v>46</v>
      </c>
      <c r="J2" s="86" t="s">
        <v>47</v>
      </c>
    </row>
    <row r="3" spans="2:10" ht="12.75">
      <c r="B3" s="92" t="s">
        <v>48</v>
      </c>
      <c r="C3" s="93" t="s">
        <v>49</v>
      </c>
      <c r="D3" s="94" t="s">
        <v>49</v>
      </c>
      <c r="E3" s="94" t="s">
        <v>50</v>
      </c>
      <c r="F3" s="94" t="s">
        <v>50</v>
      </c>
      <c r="G3" s="94" t="s">
        <v>50</v>
      </c>
      <c r="H3" s="94" t="s">
        <v>50</v>
      </c>
      <c r="I3" s="94" t="s">
        <v>50</v>
      </c>
      <c r="J3" s="94"/>
    </row>
    <row r="4" spans="1:10" ht="12.75">
      <c r="A4" s="90">
        <v>1</v>
      </c>
      <c r="B4" s="92"/>
      <c r="C4" s="90"/>
      <c r="D4" s="90"/>
      <c r="E4" s="90"/>
      <c r="F4" s="90"/>
      <c r="G4" s="90"/>
      <c r="H4" s="90"/>
      <c r="I4" s="90"/>
      <c r="J4" s="90"/>
    </row>
    <row r="5" spans="1:10" ht="12.75">
      <c r="A5" s="90">
        <f aca="true" t="shared" si="0" ref="A5:A36">A4+1</f>
        <v>2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12.75">
      <c r="A6" s="90">
        <f t="shared" si="0"/>
        <v>3</v>
      </c>
      <c r="B6" s="90"/>
      <c r="C6" s="90"/>
      <c r="D6" s="90"/>
      <c r="E6" s="90"/>
      <c r="F6" s="90"/>
      <c r="G6" s="90"/>
      <c r="H6" s="90"/>
      <c r="I6" s="90"/>
      <c r="J6" s="90"/>
    </row>
    <row r="7" spans="1:10" ht="12.75">
      <c r="A7" s="90">
        <f t="shared" si="0"/>
        <v>4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2.75">
      <c r="A8" s="90">
        <f t="shared" si="0"/>
        <v>5</v>
      </c>
      <c r="B8" s="90"/>
      <c r="C8" s="90"/>
      <c r="D8" s="90"/>
      <c r="E8" s="90"/>
      <c r="F8" s="90"/>
      <c r="G8" s="90"/>
      <c r="H8" s="90"/>
      <c r="I8" s="90"/>
      <c r="J8" s="90"/>
    </row>
    <row r="9" spans="1:10" ht="12.75">
      <c r="A9" s="90">
        <f t="shared" si="0"/>
        <v>6</v>
      </c>
      <c r="B9" s="90"/>
      <c r="C9" s="90"/>
      <c r="D9" s="90"/>
      <c r="E9" s="90"/>
      <c r="F9" s="90"/>
      <c r="G9" s="90"/>
      <c r="H9" s="90"/>
      <c r="I9" s="90"/>
      <c r="J9" s="90"/>
    </row>
    <row r="10" spans="1:10" ht="12.75">
      <c r="A10" s="90">
        <f t="shared" si="0"/>
        <v>7</v>
      </c>
      <c r="B10" s="90"/>
      <c r="C10" s="90"/>
      <c r="D10" s="90"/>
      <c r="E10" s="90"/>
      <c r="F10" s="90"/>
      <c r="G10" s="90"/>
      <c r="H10" s="90"/>
      <c r="I10" s="90"/>
      <c r="J10" s="90"/>
    </row>
    <row r="11" spans="1:10" ht="12.75">
      <c r="A11" s="90">
        <f t="shared" si="0"/>
        <v>8</v>
      </c>
      <c r="B11" s="90"/>
      <c r="C11" s="90"/>
      <c r="D11" s="90"/>
      <c r="E11" s="90"/>
      <c r="F11" s="90"/>
      <c r="G11" s="90"/>
      <c r="H11" s="90"/>
      <c r="I11" s="90"/>
      <c r="J11" s="90"/>
    </row>
    <row r="12" spans="1:10" ht="12.75">
      <c r="A12" s="90">
        <f t="shared" si="0"/>
        <v>9</v>
      </c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12.75">
      <c r="A13" s="90">
        <f t="shared" si="0"/>
        <v>10</v>
      </c>
      <c r="B13" s="90"/>
      <c r="C13" s="90"/>
      <c r="D13" s="90"/>
      <c r="E13" s="90"/>
      <c r="F13" s="90"/>
      <c r="G13" s="90"/>
      <c r="H13" s="90"/>
      <c r="I13" s="90"/>
      <c r="J13" s="90"/>
    </row>
    <row r="14" spans="1:10" ht="12.75">
      <c r="A14" s="90">
        <f t="shared" si="0"/>
        <v>11</v>
      </c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12.75">
      <c r="A15" s="90">
        <f t="shared" si="0"/>
        <v>12</v>
      </c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2.75">
      <c r="A16" s="90">
        <f t="shared" si="0"/>
        <v>13</v>
      </c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12.75">
      <c r="A17" s="90">
        <f t="shared" si="0"/>
        <v>14</v>
      </c>
      <c r="B17" s="90"/>
      <c r="C17" s="90"/>
      <c r="D17" s="90"/>
      <c r="E17" s="90"/>
      <c r="F17" s="90"/>
      <c r="G17" s="90"/>
      <c r="H17" s="90"/>
      <c r="I17" s="90"/>
      <c r="J17" s="90"/>
    </row>
    <row r="18" spans="1:10" ht="12.75">
      <c r="A18" s="90">
        <f t="shared" si="0"/>
        <v>15</v>
      </c>
      <c r="B18" s="90"/>
      <c r="C18" s="90"/>
      <c r="D18" s="90"/>
      <c r="E18" s="90"/>
      <c r="F18" s="90"/>
      <c r="G18" s="90"/>
      <c r="H18" s="90"/>
      <c r="I18" s="90"/>
      <c r="J18" s="90"/>
    </row>
    <row r="19" spans="1:10" ht="12.75">
      <c r="A19" s="90">
        <f t="shared" si="0"/>
        <v>16</v>
      </c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12.75">
      <c r="A20" s="90">
        <f t="shared" si="0"/>
        <v>17</v>
      </c>
      <c r="B20" s="90"/>
      <c r="C20" s="90"/>
      <c r="D20" s="90"/>
      <c r="E20" s="90"/>
      <c r="F20" s="90"/>
      <c r="G20" s="90"/>
      <c r="H20" s="90"/>
      <c r="I20" s="90"/>
      <c r="J20" s="90"/>
    </row>
    <row r="21" spans="1:10" ht="12.75">
      <c r="A21" s="90">
        <f t="shared" si="0"/>
        <v>18</v>
      </c>
      <c r="B21" s="90"/>
      <c r="C21" s="90"/>
      <c r="D21" s="90"/>
      <c r="E21" s="90"/>
      <c r="F21" s="90"/>
      <c r="G21" s="90"/>
      <c r="H21" s="90"/>
      <c r="I21" s="90"/>
      <c r="J21" s="90"/>
    </row>
    <row r="22" spans="1:10" ht="12.75">
      <c r="A22" s="90">
        <f t="shared" si="0"/>
        <v>19</v>
      </c>
      <c r="B22" s="90"/>
      <c r="C22" s="90"/>
      <c r="D22" s="90"/>
      <c r="E22" s="90"/>
      <c r="F22" s="90"/>
      <c r="G22" s="90"/>
      <c r="H22" s="90"/>
      <c r="I22" s="90"/>
      <c r="J22" s="90"/>
    </row>
    <row r="23" spans="1:10" ht="12.75">
      <c r="A23" s="90">
        <f t="shared" si="0"/>
        <v>20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ht="12.75">
      <c r="A24" s="90">
        <f t="shared" si="0"/>
        <v>21</v>
      </c>
      <c r="B24" s="90"/>
      <c r="C24" s="90"/>
      <c r="D24" s="90"/>
      <c r="E24" s="90"/>
      <c r="F24" s="90"/>
      <c r="G24" s="90"/>
      <c r="H24" s="90"/>
      <c r="I24" s="90"/>
      <c r="J24" s="90"/>
    </row>
    <row r="25" spans="1:10" ht="12.75">
      <c r="A25" s="90">
        <f t="shared" si="0"/>
        <v>22</v>
      </c>
      <c r="B25" s="90"/>
      <c r="C25" s="90"/>
      <c r="D25" s="90"/>
      <c r="E25" s="90"/>
      <c r="F25" s="90"/>
      <c r="G25" s="90"/>
      <c r="H25" s="90"/>
      <c r="I25" s="90"/>
      <c r="J25" s="90"/>
    </row>
    <row r="26" spans="1:10" ht="12.75">
      <c r="A26" s="90">
        <f t="shared" si="0"/>
        <v>23</v>
      </c>
      <c r="B26" s="90"/>
      <c r="C26" s="90"/>
      <c r="D26" s="90"/>
      <c r="E26" s="90"/>
      <c r="F26" s="90"/>
      <c r="G26" s="90"/>
      <c r="H26" s="90"/>
      <c r="I26" s="90"/>
      <c r="J26" s="90"/>
    </row>
    <row r="27" spans="1:10" ht="12.75">
      <c r="A27" s="90">
        <f t="shared" si="0"/>
        <v>24</v>
      </c>
      <c r="B27" s="90"/>
      <c r="C27" s="90"/>
      <c r="D27" s="90"/>
      <c r="E27" s="90"/>
      <c r="F27" s="90"/>
      <c r="G27" s="90"/>
      <c r="H27" s="90"/>
      <c r="I27" s="90"/>
      <c r="J27" s="90"/>
    </row>
    <row r="28" spans="1:10" ht="12.75">
      <c r="A28" s="90">
        <f t="shared" si="0"/>
        <v>25</v>
      </c>
      <c r="B28" s="90"/>
      <c r="C28" s="90"/>
      <c r="D28" s="90"/>
      <c r="E28" s="90"/>
      <c r="F28" s="90"/>
      <c r="G28" s="90"/>
      <c r="H28" s="90"/>
      <c r="I28" s="90"/>
      <c r="J28" s="90"/>
    </row>
    <row r="29" spans="1:10" ht="12.75">
      <c r="A29" s="90">
        <f t="shared" si="0"/>
        <v>26</v>
      </c>
      <c r="B29" s="90"/>
      <c r="C29" s="90"/>
      <c r="D29" s="90"/>
      <c r="E29" s="90"/>
      <c r="F29" s="90"/>
      <c r="G29" s="90"/>
      <c r="H29" s="90"/>
      <c r="I29" s="90"/>
      <c r="J29" s="90"/>
    </row>
    <row r="30" spans="1:10" ht="12.75">
      <c r="A30" s="90">
        <f t="shared" si="0"/>
        <v>27</v>
      </c>
      <c r="B30" s="90"/>
      <c r="C30" s="90"/>
      <c r="D30" s="90"/>
      <c r="E30" s="90"/>
      <c r="F30" s="90"/>
      <c r="G30" s="90"/>
      <c r="H30" s="90"/>
      <c r="I30" s="90"/>
      <c r="J30" s="90"/>
    </row>
    <row r="31" spans="1:10" ht="12.75">
      <c r="A31" s="90">
        <f t="shared" si="0"/>
        <v>28</v>
      </c>
      <c r="B31" s="90"/>
      <c r="C31" s="90"/>
      <c r="D31" s="90"/>
      <c r="E31" s="90"/>
      <c r="F31" s="90"/>
      <c r="G31" s="90"/>
      <c r="H31" s="90"/>
      <c r="I31" s="90"/>
      <c r="J31" s="90"/>
    </row>
    <row r="32" spans="1:10" ht="12.75">
      <c r="A32" s="90">
        <f t="shared" si="0"/>
        <v>29</v>
      </c>
      <c r="B32" s="90"/>
      <c r="C32" s="90"/>
      <c r="D32" s="90"/>
      <c r="E32" s="90"/>
      <c r="F32" s="90"/>
      <c r="G32" s="90"/>
      <c r="H32" s="90"/>
      <c r="I32" s="90"/>
      <c r="J32" s="90"/>
    </row>
    <row r="33" spans="1:10" ht="12.75">
      <c r="A33" s="90">
        <f t="shared" si="0"/>
        <v>30</v>
      </c>
      <c r="B33" s="90"/>
      <c r="C33" s="90"/>
      <c r="D33" s="90"/>
      <c r="E33" s="90"/>
      <c r="F33" s="90"/>
      <c r="G33" s="90"/>
      <c r="H33" s="90"/>
      <c r="I33" s="90"/>
      <c r="J33" s="90"/>
    </row>
    <row r="34" spans="1:10" ht="12.75">
      <c r="A34" s="90">
        <f t="shared" si="0"/>
        <v>31</v>
      </c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2.75">
      <c r="A35" s="90">
        <f t="shared" si="0"/>
        <v>32</v>
      </c>
      <c r="B35" s="90"/>
      <c r="C35" s="90"/>
      <c r="D35" s="90"/>
      <c r="E35" s="90"/>
      <c r="F35" s="90"/>
      <c r="G35" s="90"/>
      <c r="H35" s="90"/>
      <c r="I35" s="90"/>
      <c r="J35" s="90"/>
    </row>
    <row r="36" spans="1:10" ht="12.75">
      <c r="A36" s="90">
        <f t="shared" si="0"/>
        <v>33</v>
      </c>
      <c r="B36" s="90"/>
      <c r="C36" s="90"/>
      <c r="D36" s="90"/>
      <c r="E36" s="90"/>
      <c r="F36" s="90"/>
      <c r="G36" s="90"/>
      <c r="H36" s="90"/>
      <c r="I36" s="90"/>
      <c r="J36" s="90"/>
    </row>
    <row r="37" spans="1:10" ht="12.75">
      <c r="A37" s="90">
        <f aca="true" t="shared" si="1" ref="A37:A53">A36+1</f>
        <v>34</v>
      </c>
      <c r="B37" s="90"/>
      <c r="C37" s="90"/>
      <c r="D37" s="90"/>
      <c r="E37" s="90"/>
      <c r="F37" s="90"/>
      <c r="G37" s="90"/>
      <c r="H37" s="90"/>
      <c r="I37" s="90"/>
      <c r="J37" s="90"/>
    </row>
    <row r="38" spans="1:10" ht="12.75">
      <c r="A38" s="90">
        <f t="shared" si="1"/>
        <v>35</v>
      </c>
      <c r="B38" s="90"/>
      <c r="C38" s="90"/>
      <c r="D38" s="90"/>
      <c r="E38" s="90"/>
      <c r="F38" s="90"/>
      <c r="G38" s="90"/>
      <c r="H38" s="90"/>
      <c r="I38" s="90"/>
      <c r="J38" s="90"/>
    </row>
    <row r="39" spans="1:10" ht="12.75">
      <c r="A39" s="90">
        <f t="shared" si="1"/>
        <v>36</v>
      </c>
      <c r="B39" s="90"/>
      <c r="C39" s="90"/>
      <c r="D39" s="90"/>
      <c r="E39" s="90"/>
      <c r="F39" s="90"/>
      <c r="G39" s="90"/>
      <c r="H39" s="90"/>
      <c r="I39" s="90"/>
      <c r="J39" s="90"/>
    </row>
    <row r="40" spans="1:10" ht="12.75">
      <c r="A40" s="90">
        <f t="shared" si="1"/>
        <v>37</v>
      </c>
      <c r="B40" s="90"/>
      <c r="C40" s="90"/>
      <c r="D40" s="90"/>
      <c r="E40" s="90"/>
      <c r="F40" s="90"/>
      <c r="G40" s="90"/>
      <c r="H40" s="90"/>
      <c r="I40" s="90"/>
      <c r="J40" s="90"/>
    </row>
    <row r="41" spans="1:10" ht="12.75">
      <c r="A41" s="90">
        <f t="shared" si="1"/>
        <v>38</v>
      </c>
      <c r="B41" s="90"/>
      <c r="C41" s="90"/>
      <c r="D41" s="90"/>
      <c r="E41" s="90"/>
      <c r="F41" s="90"/>
      <c r="G41" s="90"/>
      <c r="H41" s="90"/>
      <c r="I41" s="90"/>
      <c r="J41" s="90"/>
    </row>
    <row r="42" spans="1:10" ht="12.75">
      <c r="A42" s="90">
        <f t="shared" si="1"/>
        <v>39</v>
      </c>
      <c r="B42" s="90"/>
      <c r="C42" s="90"/>
      <c r="D42" s="90"/>
      <c r="E42" s="90"/>
      <c r="F42" s="90"/>
      <c r="G42" s="90"/>
      <c r="H42" s="90"/>
      <c r="I42" s="90"/>
      <c r="J42" s="90"/>
    </row>
    <row r="43" spans="1:10" ht="12.75">
      <c r="A43" s="90">
        <f t="shared" si="1"/>
        <v>40</v>
      </c>
      <c r="B43" s="90"/>
      <c r="C43" s="90"/>
      <c r="D43" s="90"/>
      <c r="E43" s="90"/>
      <c r="F43" s="90"/>
      <c r="G43" s="90"/>
      <c r="H43" s="90"/>
      <c r="I43" s="90"/>
      <c r="J43" s="90"/>
    </row>
    <row r="44" spans="1:10" ht="12.75">
      <c r="A44" s="90">
        <f t="shared" si="1"/>
        <v>41</v>
      </c>
      <c r="B44" s="90"/>
      <c r="C44" s="90"/>
      <c r="D44" s="90"/>
      <c r="E44" s="90"/>
      <c r="F44" s="90"/>
      <c r="G44" s="90"/>
      <c r="H44" s="90"/>
      <c r="I44" s="90"/>
      <c r="J44" s="90"/>
    </row>
    <row r="45" spans="1:10" ht="12.75">
      <c r="A45" s="90">
        <f t="shared" si="1"/>
        <v>42</v>
      </c>
      <c r="B45" s="90"/>
      <c r="C45" s="90"/>
      <c r="D45" s="90"/>
      <c r="E45" s="90"/>
      <c r="F45" s="90"/>
      <c r="G45" s="90"/>
      <c r="H45" s="90"/>
      <c r="I45" s="90"/>
      <c r="J45" s="90"/>
    </row>
    <row r="46" spans="1:10" ht="12.75">
      <c r="A46" s="90">
        <f t="shared" si="1"/>
        <v>43</v>
      </c>
      <c r="B46" s="90"/>
      <c r="C46" s="90"/>
      <c r="D46" s="90"/>
      <c r="E46" s="90"/>
      <c r="F46" s="90"/>
      <c r="G46" s="90"/>
      <c r="H46" s="90"/>
      <c r="I46" s="90"/>
      <c r="J46" s="90"/>
    </row>
    <row r="47" spans="1:10" ht="12.75">
      <c r="A47" s="90">
        <f t="shared" si="1"/>
        <v>44</v>
      </c>
      <c r="B47" s="90"/>
      <c r="C47" s="90"/>
      <c r="D47" s="90"/>
      <c r="E47" s="90"/>
      <c r="F47" s="90"/>
      <c r="G47" s="90"/>
      <c r="H47" s="90"/>
      <c r="I47" s="90"/>
      <c r="J47" s="90"/>
    </row>
    <row r="48" spans="1:10" ht="12.75">
      <c r="A48" s="90">
        <f t="shared" si="1"/>
        <v>45</v>
      </c>
      <c r="B48" s="90"/>
      <c r="C48" s="90"/>
      <c r="D48" s="90"/>
      <c r="E48" s="90"/>
      <c r="F48" s="90"/>
      <c r="G48" s="90"/>
      <c r="H48" s="90"/>
      <c r="I48" s="90"/>
      <c r="J48" s="90"/>
    </row>
    <row r="49" spans="1:10" ht="12.75">
      <c r="A49" s="90">
        <f t="shared" si="1"/>
        <v>46</v>
      </c>
      <c r="B49" s="90"/>
      <c r="C49" s="90"/>
      <c r="D49" s="90"/>
      <c r="E49" s="90"/>
      <c r="F49" s="90"/>
      <c r="G49" s="90"/>
      <c r="H49" s="90"/>
      <c r="I49" s="90"/>
      <c r="J49" s="90"/>
    </row>
    <row r="50" spans="1:10" ht="12.75">
      <c r="A50" s="90">
        <f t="shared" si="1"/>
        <v>47</v>
      </c>
      <c r="B50" s="90"/>
      <c r="C50" s="90"/>
      <c r="D50" s="90"/>
      <c r="E50" s="90"/>
      <c r="F50" s="90"/>
      <c r="G50" s="90"/>
      <c r="H50" s="90"/>
      <c r="I50" s="90"/>
      <c r="J50" s="90"/>
    </row>
    <row r="51" spans="1:10" ht="12.75">
      <c r="A51" s="90">
        <f t="shared" si="1"/>
        <v>48</v>
      </c>
      <c r="B51" s="90"/>
      <c r="C51" s="90"/>
      <c r="D51" s="90"/>
      <c r="E51" s="90"/>
      <c r="F51" s="90"/>
      <c r="G51" s="90"/>
      <c r="H51" s="90"/>
      <c r="I51" s="90"/>
      <c r="J51" s="90"/>
    </row>
    <row r="52" spans="1:10" ht="12.75">
      <c r="A52" s="90">
        <f t="shared" si="1"/>
        <v>49</v>
      </c>
      <c r="B52" s="90"/>
      <c r="C52" s="90"/>
      <c r="D52" s="90"/>
      <c r="E52" s="90"/>
      <c r="F52" s="90"/>
      <c r="G52" s="90"/>
      <c r="H52" s="90"/>
      <c r="I52" s="90"/>
      <c r="J52" s="90"/>
    </row>
    <row r="53" spans="1:10" ht="12.75">
      <c r="A53" s="90">
        <f t="shared" si="1"/>
        <v>50</v>
      </c>
      <c r="B53" s="90"/>
      <c r="C53" s="90"/>
      <c r="D53" s="90"/>
      <c r="E53" s="90"/>
      <c r="F53" s="90"/>
      <c r="G53" s="90"/>
      <c r="H53" s="90"/>
      <c r="I53" s="90"/>
      <c r="J53" s="90"/>
    </row>
  </sheetData>
  <printOptions/>
  <pageMargins left="0.5905511811023623" right="0.5905511811023623" top="0.984251968503937" bottom="0.984251968503937" header="0.5118110236220472" footer="0.5118110236220472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Leila</dc:creator>
  <cp:keywords/>
  <dc:description/>
  <cp:lastModifiedBy>L</cp:lastModifiedBy>
  <cp:lastPrinted>2006-07-01T12:25:05Z</cp:lastPrinted>
  <dcterms:created xsi:type="dcterms:W3CDTF">2006-06-03T06:43:13Z</dcterms:created>
  <dcterms:modified xsi:type="dcterms:W3CDTF">2006-07-01T12:25:12Z</dcterms:modified>
  <cp:category/>
  <cp:version/>
  <cp:contentType/>
  <cp:contentStatus/>
</cp:coreProperties>
</file>